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124226"/>
  <mc:AlternateContent xmlns:mc="http://schemas.openxmlformats.org/markup-compatibility/2006">
    <mc:Choice Requires="x15">
      <x15ac:absPath xmlns:x15ac="http://schemas.microsoft.com/office/spreadsheetml/2010/11/ac" url="C:\Users\DCTPATICS17\Documents\DOCUMENTOS DE APOYO TIC\2025\PAGINA WEB\RIESGOS\"/>
    </mc:Choice>
  </mc:AlternateContent>
  <xr:revisionPtr revIDLastSave="0" documentId="8_{C90E6566-7C91-46FA-AEB0-903560C42BBE}" xr6:coauthVersionLast="47" xr6:coauthVersionMax="47" xr10:uidLastSave="{00000000-0000-0000-0000-000000000000}"/>
  <bookViews>
    <workbookView xWindow="-120" yWindow="-120" windowWidth="29040" windowHeight="15840" tabRatio="882" firstSheet="1" activeTab="1" xr2:uid="{00000000-000D-0000-FFFF-FFFF00000000}"/>
  </bookViews>
  <sheets>
    <sheet name="Instructivo" sheetId="32" state="hidden" r:id="rId1"/>
    <sheet name="Mapa final" sheetId="1" r:id="rId2"/>
    <sheet name="Hoja5" sheetId="31" state="hidden" r:id="rId3"/>
    <sheet name="Hoja2" sheetId="28" state="hidden" r:id="rId4"/>
    <sheet name="Datos" sheetId="33" state="hidden" r:id="rId5"/>
    <sheet name="Mapa riesgos inherentes" sheetId="36" state="hidden" r:id="rId6"/>
    <sheet name="Mapa riesgos residuales" sheetId="37" state="hidden" r:id="rId7"/>
    <sheet name="Probabilidad" sheetId="34" state="hidden" r:id="rId8"/>
    <sheet name="Tabla Impacto" sheetId="23" state="hidden" r:id="rId9"/>
    <sheet name="Impacto" sheetId="35" state="hidden" r:id="rId10"/>
    <sheet name="Matriz" sheetId="38" state="hidden" r:id="rId11"/>
    <sheet name="Control de cambios" sheetId="21" state="hidden" r:id="rId12"/>
    <sheet name="Opciones Tratamiento" sheetId="16" state="hidden" r:id="rId13"/>
    <sheet name="Hoja1" sheetId="11" state="hidden" r:id="rId14"/>
  </sheets>
  <definedNames>
    <definedName name="_xlnm._FilterDatabase" localSheetId="1" hidden="1">'Mapa final'!$A$8:$BV$65</definedName>
  </definedNames>
  <calcPr calcId="191028"/>
  <pivotCaches>
    <pivotCache cacheId="0"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5" i="1" l="1"/>
  <c r="Y35" i="1"/>
  <c r="AB34" i="1"/>
  <c r="Y34" i="1"/>
  <c r="AB20" i="1"/>
  <c r="Y20" i="1"/>
  <c r="P25" i="1"/>
  <c r="Q25" i="1" s="1"/>
  <c r="Y25" i="1"/>
  <c r="AB25" i="1"/>
  <c r="Y26" i="1"/>
  <c r="AB26" i="1"/>
  <c r="S11" i="1"/>
  <c r="T11" i="1" s="1"/>
  <c r="AB14" i="1"/>
  <c r="Y14" i="1"/>
  <c r="AB13" i="1"/>
  <c r="Y13" i="1"/>
  <c r="S13" i="1"/>
  <c r="T13" i="1" s="1"/>
  <c r="P13" i="1"/>
  <c r="Q13" i="1" s="1"/>
  <c r="AB12" i="1"/>
  <c r="Y12" i="1"/>
  <c r="AB11" i="1"/>
  <c r="Y11" i="1"/>
  <c r="P11" i="1"/>
  <c r="Q11" i="1" s="1"/>
  <c r="P64" i="1"/>
  <c r="Q64" i="1" s="1"/>
  <c r="P63" i="1"/>
  <c r="Q63" i="1" s="1"/>
  <c r="P62" i="1"/>
  <c r="Q62" i="1" s="1"/>
  <c r="P61" i="1"/>
  <c r="Q61" i="1" s="1"/>
  <c r="P60" i="1"/>
  <c r="Q60" i="1" s="1"/>
  <c r="P59" i="1"/>
  <c r="Q59" i="1" s="1"/>
  <c r="P58" i="1"/>
  <c r="Q58" i="1" s="1"/>
  <c r="P56" i="1"/>
  <c r="Q56" i="1" s="1"/>
  <c r="P55" i="1"/>
  <c r="Q55" i="1" s="1"/>
  <c r="P51" i="1"/>
  <c r="Q51" i="1" s="1"/>
  <c r="P50" i="1"/>
  <c r="Q50" i="1" s="1"/>
  <c r="P49" i="1"/>
  <c r="Q49" i="1" s="1"/>
  <c r="P46" i="1"/>
  <c r="Q46" i="1" s="1"/>
  <c r="P44" i="1"/>
  <c r="Q44" i="1" s="1"/>
  <c r="P43" i="1"/>
  <c r="Q43" i="1" s="1"/>
  <c r="P41" i="1"/>
  <c r="Q41" i="1" s="1"/>
  <c r="P40" i="1"/>
  <c r="Q40" i="1" s="1"/>
  <c r="P38" i="1"/>
  <c r="Q38" i="1" s="1"/>
  <c r="P37" i="1"/>
  <c r="Q37" i="1" s="1"/>
  <c r="P36" i="1"/>
  <c r="Q36" i="1" s="1"/>
  <c r="P35" i="1"/>
  <c r="Q35" i="1" s="1"/>
  <c r="P34" i="1"/>
  <c r="Q34" i="1" s="1"/>
  <c r="P33" i="1"/>
  <c r="Q33" i="1" s="1"/>
  <c r="P32" i="1"/>
  <c r="Q32" i="1" s="1"/>
  <c r="P31" i="1"/>
  <c r="Q31" i="1" s="1"/>
  <c r="P29" i="1"/>
  <c r="Q29" i="1" s="1"/>
  <c r="P28" i="1"/>
  <c r="Q28" i="1" s="1"/>
  <c r="P27" i="1"/>
  <c r="Q27" i="1" s="1"/>
  <c r="P23" i="1"/>
  <c r="Q23" i="1" s="1"/>
  <c r="P22" i="1"/>
  <c r="Q22" i="1" s="1"/>
  <c r="P21" i="1"/>
  <c r="Q21" i="1" s="1"/>
  <c r="P20" i="1"/>
  <c r="Q20" i="1" s="1"/>
  <c r="P19" i="1"/>
  <c r="Q19" i="1" s="1"/>
  <c r="P18" i="1"/>
  <c r="Q18" i="1" s="1"/>
  <c r="P16" i="1"/>
  <c r="Q16" i="1" s="1"/>
  <c r="P9" i="1"/>
  <c r="Q9" i="1" s="1"/>
  <c r="Y31" i="1"/>
  <c r="AB31" i="1"/>
  <c r="Y53" i="1"/>
  <c r="AB53" i="1"/>
  <c r="Y54" i="1"/>
  <c r="AB54" i="1"/>
  <c r="Y55" i="1"/>
  <c r="AB55" i="1"/>
  <c r="Y56" i="1"/>
  <c r="AB56" i="1"/>
  <c r="Y57" i="1"/>
  <c r="AB57" i="1"/>
  <c r="Y58" i="1"/>
  <c r="AB58" i="1"/>
  <c r="Y59" i="1"/>
  <c r="AB59" i="1"/>
  <c r="Y60" i="1"/>
  <c r="AB60" i="1"/>
  <c r="Y61" i="1"/>
  <c r="AB61" i="1"/>
  <c r="Y62" i="1"/>
  <c r="AB62" i="1"/>
  <c r="Y63" i="1"/>
  <c r="AB63" i="1"/>
  <c r="Y64" i="1"/>
  <c r="AB64" i="1"/>
  <c r="Y65" i="1"/>
  <c r="AB65" i="1"/>
  <c r="AG35" i="1" l="1"/>
  <c r="AH35" i="1" s="1"/>
  <c r="AG34" i="1"/>
  <c r="AH34" i="1" s="1"/>
  <c r="AG25" i="1"/>
  <c r="AG26" i="1" s="1"/>
  <c r="AH26" i="1" s="1"/>
  <c r="U11" i="1"/>
  <c r="V11" i="1" s="1"/>
  <c r="U13" i="1"/>
  <c r="V13" i="1" s="1"/>
  <c r="AG13" i="1"/>
  <c r="AI13" i="1"/>
  <c r="AJ13" i="1" s="1"/>
  <c r="AI11" i="1"/>
  <c r="AJ11" i="1" s="1"/>
  <c r="AG11" i="1"/>
  <c r="AG61" i="1"/>
  <c r="AG64" i="1"/>
  <c r="AG65" i="1" s="1"/>
  <c r="AG63" i="1"/>
  <c r="AG62" i="1"/>
  <c r="AG55" i="1"/>
  <c r="AG58" i="1"/>
  <c r="AG56" i="1"/>
  <c r="AG59" i="1"/>
  <c r="AG31" i="1"/>
  <c r="AG60" i="1"/>
  <c r="AH25" i="1" l="1"/>
  <c r="AH13" i="1"/>
  <c r="AK13" i="1"/>
  <c r="AL13" i="1" s="1"/>
  <c r="AI14" i="1"/>
  <c r="AJ14" i="1" s="1"/>
  <c r="AG14" i="1"/>
  <c r="AG12" i="1"/>
  <c r="AH11" i="1"/>
  <c r="AK11" i="1"/>
  <c r="AL11" i="1" s="1"/>
  <c r="AI12" i="1"/>
  <c r="AJ12" i="1" s="1"/>
  <c r="AH31" i="1"/>
  <c r="AG57" i="1"/>
  <c r="AH57" i="1" s="1"/>
  <c r="AH65" i="1"/>
  <c r="AH58" i="1"/>
  <c r="AH59" i="1"/>
  <c r="AH60" i="1"/>
  <c r="AH61" i="1"/>
  <c r="AH55" i="1"/>
  <c r="AH62" i="1"/>
  <c r="AH64" i="1"/>
  <c r="AH56" i="1"/>
  <c r="AH63" i="1"/>
  <c r="AK14" i="1" l="1"/>
  <c r="AL14" i="1" s="1"/>
  <c r="AM13" i="1" s="1"/>
  <c r="AH14" i="1"/>
  <c r="AK12" i="1"/>
  <c r="AL12" i="1" s="1"/>
  <c r="AM11" i="1" s="1"/>
  <c r="AH12" i="1"/>
  <c r="AB52" i="1" l="1"/>
  <c r="Y52" i="1"/>
  <c r="AB51" i="1"/>
  <c r="Y51" i="1"/>
  <c r="AB50" i="1"/>
  <c r="Y50" i="1"/>
  <c r="AB49" i="1"/>
  <c r="Y49" i="1"/>
  <c r="AB48" i="1"/>
  <c r="Y48" i="1"/>
  <c r="AB47" i="1"/>
  <c r="Y47" i="1"/>
  <c r="AB46" i="1"/>
  <c r="Y46" i="1"/>
  <c r="AB45" i="1"/>
  <c r="Y45" i="1"/>
  <c r="AB44" i="1"/>
  <c r="Y44" i="1"/>
  <c r="AB43" i="1"/>
  <c r="Y43" i="1"/>
  <c r="AB42" i="1"/>
  <c r="Y42" i="1"/>
  <c r="AB41" i="1"/>
  <c r="Y41" i="1"/>
  <c r="AB40" i="1"/>
  <c r="Y40" i="1"/>
  <c r="AB39" i="1"/>
  <c r="Y39" i="1"/>
  <c r="AB38" i="1"/>
  <c r="Y38" i="1"/>
  <c r="AB37" i="1"/>
  <c r="Y37" i="1"/>
  <c r="AB36" i="1"/>
  <c r="Y36" i="1"/>
  <c r="AG43" i="1" l="1"/>
  <c r="AG46" i="1"/>
  <c r="AG36" i="1"/>
  <c r="AG50" i="1"/>
  <c r="AG49" i="1"/>
  <c r="AG40" i="1"/>
  <c r="AG37" i="1"/>
  <c r="AG41" i="1"/>
  <c r="AG44" i="1"/>
  <c r="AG38" i="1"/>
  <c r="AG39" i="1" s="1"/>
  <c r="AG51" i="1"/>
  <c r="AG52" i="1" s="1"/>
  <c r="AG53" i="1" s="1"/>
  <c r="AG54" i="1" s="1"/>
  <c r="AG45" i="1" l="1"/>
  <c r="AG47" i="1"/>
  <c r="AG42" i="1"/>
  <c r="AH42" i="1" s="1"/>
  <c r="AH38" i="1"/>
  <c r="AH39" i="1"/>
  <c r="AH43" i="1"/>
  <c r="AH41" i="1"/>
  <c r="AH51" i="1"/>
  <c r="AH40" i="1"/>
  <c r="AH36" i="1"/>
  <c r="AH37" i="1"/>
  <c r="AH50" i="1"/>
  <c r="AH49" i="1"/>
  <c r="AH44" i="1"/>
  <c r="AH45" i="1" l="1"/>
  <c r="AG48" i="1"/>
  <c r="AH47" i="1"/>
  <c r="AH52" i="1"/>
  <c r="AH53" i="1"/>
  <c r="AB33" i="1"/>
  <c r="Y33" i="1"/>
  <c r="AB32" i="1"/>
  <c r="Y32" i="1"/>
  <c r="AB24" i="1"/>
  <c r="Y24" i="1"/>
  <c r="AB23" i="1"/>
  <c r="Y23" i="1"/>
  <c r="AB30" i="1"/>
  <c r="Y30" i="1"/>
  <c r="AB29" i="1"/>
  <c r="Y29" i="1"/>
  <c r="AB28" i="1"/>
  <c r="Y28" i="1"/>
  <c r="AB22" i="1"/>
  <c r="Y22" i="1"/>
  <c r="AB27" i="1"/>
  <c r="Y27" i="1"/>
  <c r="AB21" i="1"/>
  <c r="Y21" i="1"/>
  <c r="AG32" i="1" l="1"/>
  <c r="AG29" i="1"/>
  <c r="AG30" i="1" s="1"/>
  <c r="AG27" i="1"/>
  <c r="AG22" i="1"/>
  <c r="AG23" i="1"/>
  <c r="AG28" i="1"/>
  <c r="AG21" i="1"/>
  <c r="AG33" i="1"/>
  <c r="AH54" i="1"/>
  <c r="AH48" i="1"/>
  <c r="AG24" i="1" l="1"/>
  <c r="AH23" i="1"/>
  <c r="AH29" i="1"/>
  <c r="AH30" i="1"/>
  <c r="AH28" i="1"/>
  <c r="AH33" i="1"/>
  <c r="AH32" i="1"/>
  <c r="AH22" i="1"/>
  <c r="AH21" i="1"/>
  <c r="AH27" i="1"/>
  <c r="AH24" i="1" l="1"/>
  <c r="AB10" i="1"/>
  <c r="Y10" i="1"/>
  <c r="AB9" i="1"/>
  <c r="Y9" i="1"/>
  <c r="O15" i="1"/>
  <c r="P15" i="1" s="1"/>
  <c r="Q15" i="1" s="1"/>
  <c r="AB19" i="1"/>
  <c r="Y19" i="1"/>
  <c r="AB18" i="1"/>
  <c r="Y18" i="1"/>
  <c r="AG19" i="1" l="1"/>
  <c r="AG9" i="1"/>
  <c r="T19" i="1"/>
  <c r="AG18" i="1"/>
  <c r="AG20" i="1"/>
  <c r="AG10" i="1" l="1"/>
  <c r="U19" i="1"/>
  <c r="V19" i="1" s="1"/>
  <c r="AI19" i="1"/>
  <c r="AJ19" i="1" s="1"/>
  <c r="AH9" i="1"/>
  <c r="AH18" i="1"/>
  <c r="AH19" i="1"/>
  <c r="AH20" i="1"/>
  <c r="AK19" i="1" l="1"/>
  <c r="AH10" i="1"/>
  <c r="P11" i="32" l="1"/>
  <c r="Q11" i="32" s="1"/>
  <c r="H10" i="38" l="1"/>
  <c r="G10" i="38"/>
  <c r="F10" i="38"/>
  <c r="E10" i="38"/>
  <c r="D10" i="38"/>
  <c r="H8" i="38"/>
  <c r="G8" i="38"/>
  <c r="F8" i="38"/>
  <c r="E8" i="38"/>
  <c r="D8" i="38"/>
  <c r="H6" i="38"/>
  <c r="G6" i="38"/>
  <c r="F6" i="38"/>
  <c r="E6" i="38"/>
  <c r="D6" i="38"/>
  <c r="H4" i="38"/>
  <c r="G4" i="38"/>
  <c r="F4" i="38"/>
  <c r="E4" i="38"/>
  <c r="D4" i="38"/>
  <c r="H2" i="38"/>
  <c r="G2" i="38"/>
  <c r="F2" i="38"/>
  <c r="E2" i="38"/>
  <c r="D2" i="38"/>
  <c r="AB12" i="32" l="1"/>
  <c r="Y12" i="32"/>
  <c r="AB11" i="32"/>
  <c r="Y11" i="32"/>
  <c r="AG11" i="32" l="1"/>
  <c r="AG12" i="32" s="1"/>
  <c r="AB17" i="1"/>
  <c r="Y17" i="1"/>
  <c r="AB16" i="1"/>
  <c r="Y16" i="1"/>
  <c r="AB15" i="1"/>
  <c r="Y15" i="1"/>
  <c r="AH12" i="32" l="1"/>
  <c r="AH11" i="32"/>
  <c r="AG15" i="1"/>
  <c r="AG16" i="1"/>
  <c r="CH25" i="23"/>
  <c r="CG25" i="23"/>
  <c r="CG26" i="23" s="1"/>
  <c r="CG27" i="23" s="1"/>
  <c r="R20" i="1" s="1"/>
  <c r="S20" i="1" s="1"/>
  <c r="T20" i="1" s="1"/>
  <c r="AI20" i="1" l="1"/>
  <c r="U20" i="1"/>
  <c r="V20" i="1" s="1"/>
  <c r="AK17" i="1"/>
  <c r="AL17" i="1" s="1"/>
  <c r="AM16" i="1" s="1"/>
  <c r="AH15" i="1"/>
  <c r="CB25" i="23"/>
  <c r="CF25" i="23"/>
  <c r="CE25" i="23"/>
  <c r="CE26" i="23" s="1"/>
  <c r="CE27" i="23" s="1"/>
  <c r="R63" i="1" s="1"/>
  <c r="S63" i="1" s="1"/>
  <c r="T63" i="1" s="1"/>
  <c r="CD25" i="23"/>
  <c r="CC25" i="23"/>
  <c r="CC26" i="23" s="1"/>
  <c r="CC27" i="23" s="1"/>
  <c r="R22" i="1" s="1"/>
  <c r="S22" i="1" s="1"/>
  <c r="T22" i="1" s="1"/>
  <c r="CA25" i="23"/>
  <c r="CA26" i="23" s="1"/>
  <c r="CA27" i="23" s="1"/>
  <c r="R62" i="1" s="1"/>
  <c r="S62" i="1" s="1"/>
  <c r="T62" i="1" s="1"/>
  <c r="BZ25" i="23"/>
  <c r="BY25" i="23"/>
  <c r="BY26" i="23" s="1"/>
  <c r="BY27" i="23" s="1"/>
  <c r="R61" i="1" s="1"/>
  <c r="S61" i="1" s="1"/>
  <c r="T61" i="1" s="1"/>
  <c r="BX25" i="23"/>
  <c r="BW25" i="23"/>
  <c r="BW26" i="23" s="1"/>
  <c r="BW27" i="23" s="1"/>
  <c r="R60" i="1" s="1"/>
  <c r="S60" i="1" s="1"/>
  <c r="T60" i="1" s="1"/>
  <c r="BV25" i="23"/>
  <c r="BU25" i="23"/>
  <c r="BU26" i="23" s="1"/>
  <c r="BU27" i="23" s="1"/>
  <c r="R35" i="1" s="1"/>
  <c r="S35" i="1" s="1"/>
  <c r="T35" i="1" s="1"/>
  <c r="BT25" i="23"/>
  <c r="BS25" i="23"/>
  <c r="BS26" i="23" s="1"/>
  <c r="BS27" i="23" s="1"/>
  <c r="R34" i="1" s="1"/>
  <c r="S34" i="1" s="1"/>
  <c r="T34" i="1" s="1"/>
  <c r="BR25" i="23"/>
  <c r="BQ25" i="23"/>
  <c r="BQ26" i="23" s="1"/>
  <c r="BQ27" i="23" s="1"/>
  <c r="R43" i="1" s="1"/>
  <c r="S43" i="1" s="1"/>
  <c r="T43" i="1" s="1"/>
  <c r="BP25" i="23"/>
  <c r="BO25" i="23"/>
  <c r="BO26" i="23" s="1"/>
  <c r="BO27" i="23" s="1"/>
  <c r="R41" i="1" s="1"/>
  <c r="S41" i="1" s="1"/>
  <c r="T41" i="1" s="1"/>
  <c r="BM25" i="23"/>
  <c r="AI35" i="1" l="1"/>
  <c r="U35" i="1"/>
  <c r="V35" i="1" s="1"/>
  <c r="AI43" i="1"/>
  <c r="U43" i="1"/>
  <c r="V43" i="1" s="1"/>
  <c r="AI60" i="1"/>
  <c r="U60" i="1"/>
  <c r="V60" i="1" s="1"/>
  <c r="U41" i="1"/>
  <c r="V41" i="1" s="1"/>
  <c r="AI41" i="1"/>
  <c r="U62" i="1"/>
  <c r="V62" i="1" s="1"/>
  <c r="AI62" i="1"/>
  <c r="U22" i="1"/>
  <c r="V22" i="1" s="1"/>
  <c r="AI22" i="1"/>
  <c r="U63" i="1"/>
  <c r="V63" i="1" s="1"/>
  <c r="AI63" i="1"/>
  <c r="U61" i="1"/>
  <c r="V61" i="1" s="1"/>
  <c r="AI61" i="1"/>
  <c r="U34" i="1"/>
  <c r="V34" i="1" s="1"/>
  <c r="AI34" i="1"/>
  <c r="AJ20" i="1"/>
  <c r="AK20" i="1"/>
  <c r="AH16" i="1"/>
  <c r="S27" i="23"/>
  <c r="R32" i="1" s="1"/>
  <c r="S32" i="1" s="1"/>
  <c r="T32" i="1" s="1"/>
  <c r="AK62" i="1" l="1"/>
  <c r="AL62" i="1" s="1"/>
  <c r="AM62" i="1" s="1"/>
  <c r="AJ62" i="1"/>
  <c r="U32" i="1"/>
  <c r="V32" i="1" s="1"/>
  <c r="AI32" i="1"/>
  <c r="AJ43" i="1"/>
  <c r="AK43" i="1"/>
  <c r="AL43" i="1" s="1"/>
  <c r="AM43" i="1" s="1"/>
  <c r="AJ22" i="1"/>
  <c r="AK22" i="1"/>
  <c r="AL22" i="1" s="1"/>
  <c r="AM22" i="1" s="1"/>
  <c r="AJ60" i="1"/>
  <c r="AK60" i="1"/>
  <c r="AL60" i="1" s="1"/>
  <c r="AM60" i="1" s="1"/>
  <c r="AJ63" i="1"/>
  <c r="AK63" i="1"/>
  <c r="AL63" i="1" s="1"/>
  <c r="AM63" i="1" s="1"/>
  <c r="AI42" i="1"/>
  <c r="AK41" i="1"/>
  <c r="AL41" i="1" s="1"/>
  <c r="AJ41" i="1"/>
  <c r="AK34" i="1"/>
  <c r="AL34" i="1" s="1"/>
  <c r="AM34" i="1" s="1"/>
  <c r="AJ34" i="1"/>
  <c r="AJ61" i="1"/>
  <c r="AK61" i="1"/>
  <c r="AL61" i="1" s="1"/>
  <c r="AM61" i="1" s="1"/>
  <c r="AK35" i="1"/>
  <c r="AM35" i="1" s="1"/>
  <c r="AJ35" i="1"/>
  <c r="BN25" i="23"/>
  <c r="BM26" i="23"/>
  <c r="BM27" i="23" s="1"/>
  <c r="R55" i="1" s="1"/>
  <c r="S55" i="1" s="1"/>
  <c r="T55" i="1" s="1"/>
  <c r="BL25" i="23"/>
  <c r="BK25" i="23"/>
  <c r="BK26" i="23" s="1"/>
  <c r="BK27" i="23" s="1"/>
  <c r="R29" i="1" s="1"/>
  <c r="S29" i="1" s="1"/>
  <c r="T29" i="1" s="1"/>
  <c r="BJ25" i="23"/>
  <c r="BI25" i="23"/>
  <c r="BI26" i="23" s="1"/>
  <c r="BI27" i="23" s="1"/>
  <c r="R28" i="1" s="1"/>
  <c r="S28" i="1" s="1"/>
  <c r="T28" i="1" s="1"/>
  <c r="BH25" i="23"/>
  <c r="BG25" i="23"/>
  <c r="BG26" i="23" s="1"/>
  <c r="BG27" i="23" s="1"/>
  <c r="R33" i="1" s="1"/>
  <c r="S33" i="1" s="1"/>
  <c r="T33" i="1" s="1"/>
  <c r="BF25" i="23"/>
  <c r="BE25" i="23"/>
  <c r="BE26" i="23" s="1"/>
  <c r="BE27" i="23" s="1"/>
  <c r="R21" i="1" s="1"/>
  <c r="S21" i="1" s="1"/>
  <c r="T21" i="1" s="1"/>
  <c r="BD25" i="23"/>
  <c r="BC25" i="23"/>
  <c r="BC26" i="23" s="1"/>
  <c r="BC27" i="23" s="1"/>
  <c r="R50" i="1" s="1"/>
  <c r="S50" i="1" s="1"/>
  <c r="T50" i="1" s="1"/>
  <c r="BB25" i="23"/>
  <c r="BA25" i="23"/>
  <c r="BA26" i="23" s="1"/>
  <c r="BA27" i="23" s="1"/>
  <c r="R49" i="1" s="1"/>
  <c r="S49" i="1" s="1"/>
  <c r="T49" i="1" s="1"/>
  <c r="AZ25" i="23"/>
  <c r="AY25" i="23"/>
  <c r="AY26" i="23" s="1"/>
  <c r="AY27" i="23" s="1"/>
  <c r="R19" i="1" s="1"/>
  <c r="AX25" i="23"/>
  <c r="AW25" i="23"/>
  <c r="AW26" i="23" s="1"/>
  <c r="AW27" i="23" s="1"/>
  <c r="R18" i="1" s="1"/>
  <c r="S18" i="1" s="1"/>
  <c r="T18" i="1" s="1"/>
  <c r="AV25" i="23"/>
  <c r="AU25" i="23"/>
  <c r="AU26" i="23" s="1"/>
  <c r="AU27" i="23" s="1"/>
  <c r="R37" i="1" s="1"/>
  <c r="S37" i="1" s="1"/>
  <c r="T37" i="1" s="1"/>
  <c r="AT25" i="23"/>
  <c r="AS25" i="23"/>
  <c r="AS26" i="23" s="1"/>
  <c r="AS27" i="23" s="1"/>
  <c r="R25" i="1" s="1"/>
  <c r="S25" i="1" s="1"/>
  <c r="T25" i="1" s="1"/>
  <c r="AR25" i="23"/>
  <c r="AQ25" i="23"/>
  <c r="AQ26" i="23" s="1"/>
  <c r="AQ27" i="23" s="1"/>
  <c r="R27" i="1" s="1"/>
  <c r="S27" i="1" s="1"/>
  <c r="T27" i="1" s="1"/>
  <c r="AP25" i="23"/>
  <c r="AO25" i="23"/>
  <c r="AO26" i="23" s="1"/>
  <c r="AO27" i="23" s="1"/>
  <c r="R23" i="1" s="1"/>
  <c r="S23" i="1" s="1"/>
  <c r="T23" i="1" s="1"/>
  <c r="AN25" i="23"/>
  <c r="AM25" i="23"/>
  <c r="AM26" i="23" s="1"/>
  <c r="AM27" i="23" s="1"/>
  <c r="R16" i="1" s="1"/>
  <c r="S16" i="1" s="1"/>
  <c r="T16" i="1" s="1"/>
  <c r="AL25" i="23"/>
  <c r="AK25" i="23"/>
  <c r="AK26" i="23" s="1"/>
  <c r="AK27" i="23" s="1"/>
  <c r="R15" i="1" s="1"/>
  <c r="S15" i="1" s="1"/>
  <c r="T15" i="1" s="1"/>
  <c r="AJ25" i="23"/>
  <c r="AI25" i="23"/>
  <c r="AI26" i="23" s="1"/>
  <c r="AI27" i="23" s="1"/>
  <c r="R9" i="1" s="1"/>
  <c r="S9" i="1" s="1"/>
  <c r="T9" i="1" s="1"/>
  <c r="AH25" i="23"/>
  <c r="AG25" i="23"/>
  <c r="AG26" i="23" s="1"/>
  <c r="AG27" i="23" s="1"/>
  <c r="R46" i="1" s="1"/>
  <c r="S46" i="1" s="1"/>
  <c r="T46" i="1" s="1"/>
  <c r="AF25" i="23"/>
  <c r="AE25" i="23"/>
  <c r="AE26" i="23" s="1"/>
  <c r="AE27" i="23" s="1"/>
  <c r="R56" i="1" s="1"/>
  <c r="S56" i="1" s="1"/>
  <c r="T56" i="1" s="1"/>
  <c r="AD25" i="23"/>
  <c r="AC25" i="23"/>
  <c r="AC26" i="23" s="1"/>
  <c r="AC27" i="23" s="1"/>
  <c r="R31" i="1" s="1"/>
  <c r="T31" i="1" s="1"/>
  <c r="AB25" i="23"/>
  <c r="AA25" i="23"/>
  <c r="AA26" i="23" s="1"/>
  <c r="AA27" i="23" s="1"/>
  <c r="R44" i="1" s="1"/>
  <c r="S44" i="1" s="1"/>
  <c r="T44" i="1" s="1"/>
  <c r="Z25" i="23"/>
  <c r="Y25" i="23"/>
  <c r="Y26" i="23" s="1"/>
  <c r="Y27" i="23" s="1"/>
  <c r="R59" i="1" s="1"/>
  <c r="S59" i="1" s="1"/>
  <c r="T59" i="1" s="1"/>
  <c r="X25" i="23"/>
  <c r="W25" i="23"/>
  <c r="W26" i="23" s="1"/>
  <c r="W27" i="23" s="1"/>
  <c r="R58" i="1" s="1"/>
  <c r="S58" i="1" s="1"/>
  <c r="T58" i="1" s="1"/>
  <c r="V25" i="23"/>
  <c r="U25" i="23"/>
  <c r="U26" i="23" s="1"/>
  <c r="U27" i="23" s="1"/>
  <c r="T25" i="23"/>
  <c r="S25" i="23"/>
  <c r="R25" i="23"/>
  <c r="Q25" i="23"/>
  <c r="Q26" i="23" s="1"/>
  <c r="Q27" i="23" s="1"/>
  <c r="R40" i="1" s="1"/>
  <c r="S40" i="1" s="1"/>
  <c r="T40" i="1" s="1"/>
  <c r="P25" i="23"/>
  <c r="O25" i="23"/>
  <c r="O26" i="23" s="1"/>
  <c r="O27" i="23" s="1"/>
  <c r="R38" i="1" s="1"/>
  <c r="S38" i="1" s="1"/>
  <c r="T38" i="1" s="1"/>
  <c r="N25" i="23"/>
  <c r="M25" i="23"/>
  <c r="M26" i="23" s="1"/>
  <c r="M27" i="23" s="1"/>
  <c r="R51" i="1" s="1"/>
  <c r="S51" i="1" s="1"/>
  <c r="T51" i="1" s="1"/>
  <c r="L25" i="23"/>
  <c r="K25" i="23"/>
  <c r="K26" i="23" s="1"/>
  <c r="K27" i="23" s="1"/>
  <c r="R36" i="1" s="1"/>
  <c r="S36" i="1" s="1"/>
  <c r="T36" i="1" s="1"/>
  <c r="J25" i="23"/>
  <c r="I25" i="23"/>
  <c r="I26" i="23" s="1"/>
  <c r="I27" i="23" s="1"/>
  <c r="O42" i="23"/>
  <c r="AI36" i="1" l="1"/>
  <c r="U36" i="1"/>
  <c r="V36" i="1" s="1"/>
  <c r="AI58" i="1"/>
  <c r="U58" i="1"/>
  <c r="V58" i="1" s="1"/>
  <c r="U9" i="1"/>
  <c r="V9" i="1" s="1"/>
  <c r="AI9" i="1"/>
  <c r="U23" i="1"/>
  <c r="V23" i="1" s="1"/>
  <c r="AI23" i="1"/>
  <c r="U37" i="1"/>
  <c r="V37" i="1" s="1"/>
  <c r="AI37" i="1"/>
  <c r="U49" i="1"/>
  <c r="V49" i="1" s="1"/>
  <c r="AI49" i="1"/>
  <c r="U33" i="1"/>
  <c r="V33" i="1" s="1"/>
  <c r="AI33" i="1"/>
  <c r="U55" i="1"/>
  <c r="V55" i="1" s="1"/>
  <c r="AI55" i="1"/>
  <c r="AJ32" i="1"/>
  <c r="AK32" i="1"/>
  <c r="AL32" i="1" s="1"/>
  <c r="AM32" i="1" s="1"/>
  <c r="AI40" i="1"/>
  <c r="U40" i="1"/>
  <c r="V40" i="1" s="1"/>
  <c r="AI31" i="1"/>
  <c r="U31" i="1"/>
  <c r="V31" i="1" s="1"/>
  <c r="U51" i="1"/>
  <c r="V51" i="1" s="1"/>
  <c r="AI51" i="1"/>
  <c r="AI52" i="1" s="1"/>
  <c r="AI53" i="1" s="1"/>
  <c r="AI54" i="1" s="1"/>
  <c r="U59" i="1"/>
  <c r="V59" i="1" s="1"/>
  <c r="AI59" i="1"/>
  <c r="U56" i="1"/>
  <c r="V56" i="1" s="1"/>
  <c r="AI56" i="1"/>
  <c r="U15" i="1"/>
  <c r="V15" i="1" s="1"/>
  <c r="AI15" i="1"/>
  <c r="U27" i="1"/>
  <c r="V27" i="1" s="1"/>
  <c r="AI27" i="1"/>
  <c r="AI18" i="1"/>
  <c r="AK18" i="1" s="1"/>
  <c r="AL18" i="1" s="1"/>
  <c r="AM18" i="1" s="1"/>
  <c r="U18" i="1"/>
  <c r="V18" i="1" s="1"/>
  <c r="U50" i="1"/>
  <c r="V50" i="1" s="1"/>
  <c r="AI50" i="1"/>
  <c r="U28" i="1"/>
  <c r="V28" i="1" s="1"/>
  <c r="AI28" i="1"/>
  <c r="R64" i="1"/>
  <c r="S64" i="1" s="1"/>
  <c r="T64" i="1" s="1"/>
  <c r="R11" i="32"/>
  <c r="S11" i="32" s="1"/>
  <c r="T11" i="32" s="1"/>
  <c r="AI38" i="1"/>
  <c r="U38" i="1"/>
  <c r="V38" i="1" s="1"/>
  <c r="U44" i="1"/>
  <c r="V44" i="1" s="1"/>
  <c r="AI44" i="1"/>
  <c r="U46" i="1"/>
  <c r="V46" i="1" s="1"/>
  <c r="AI46" i="1"/>
  <c r="U16" i="1"/>
  <c r="V16" i="1" s="1"/>
  <c r="AI16" i="1"/>
  <c r="U25" i="1"/>
  <c r="V25" i="1" s="1"/>
  <c r="AI25" i="1"/>
  <c r="AI21" i="1"/>
  <c r="U21" i="1"/>
  <c r="V21" i="1" s="1"/>
  <c r="U29" i="1"/>
  <c r="V29" i="1" s="1"/>
  <c r="AI29" i="1"/>
  <c r="AJ42" i="1"/>
  <c r="AK42" i="1"/>
  <c r="AL42" i="1" s="1"/>
  <c r="AM41" i="1" s="1"/>
  <c r="AI30" i="1" l="1"/>
  <c r="AJ29" i="1"/>
  <c r="AK29" i="1"/>
  <c r="AL29" i="1" s="1"/>
  <c r="AJ15" i="1"/>
  <c r="AK15" i="1"/>
  <c r="AJ9" i="1"/>
  <c r="AI10" i="1"/>
  <c r="AK9" i="1"/>
  <c r="AL9" i="1" s="1"/>
  <c r="AK38" i="1"/>
  <c r="AJ38" i="1"/>
  <c r="AI39" i="1"/>
  <c r="U11" i="32"/>
  <c r="V11" i="32" s="1"/>
  <c r="AI11" i="32"/>
  <c r="AJ56" i="1"/>
  <c r="AK56" i="1"/>
  <c r="AL56" i="1" s="1"/>
  <c r="AI57" i="1"/>
  <c r="AJ55" i="1"/>
  <c r="AK55" i="1"/>
  <c r="AM55" i="1" s="1"/>
  <c r="AJ37" i="1"/>
  <c r="AK37" i="1"/>
  <c r="AM37" i="1" s="1"/>
  <c r="AJ49" i="1"/>
  <c r="AK49" i="1"/>
  <c r="AM49" i="1" s="1"/>
  <c r="AJ51" i="1"/>
  <c r="AJ52" i="1"/>
  <c r="AI64" i="1"/>
  <c r="U64" i="1"/>
  <c r="V64" i="1" s="1"/>
  <c r="AJ31" i="1"/>
  <c r="AK31" i="1"/>
  <c r="AM31" i="1" s="1"/>
  <c r="AJ58" i="1"/>
  <c r="AK58" i="1"/>
  <c r="AL58" i="1" s="1"/>
  <c r="AM58" i="1" s="1"/>
  <c r="AI47" i="1"/>
  <c r="AJ46" i="1"/>
  <c r="AK46" i="1"/>
  <c r="AL46" i="1" s="1"/>
  <c r="AJ21" i="1"/>
  <c r="AK21" i="1"/>
  <c r="AL21" i="1" s="1"/>
  <c r="AM21" i="1" s="1"/>
  <c r="AI45" i="1"/>
  <c r="AK44" i="1"/>
  <c r="AJ44" i="1"/>
  <c r="AJ28" i="1"/>
  <c r="AK28" i="1"/>
  <c r="AM28" i="1" s="1"/>
  <c r="AJ27" i="1"/>
  <c r="AK27" i="1"/>
  <c r="AM27" i="1" s="1"/>
  <c r="AJ59" i="1"/>
  <c r="AK59" i="1"/>
  <c r="AL59" i="1" s="1"/>
  <c r="AM59" i="1" s="1"/>
  <c r="AJ33" i="1"/>
  <c r="AK33" i="1"/>
  <c r="AM33" i="1" s="1"/>
  <c r="AI24" i="1"/>
  <c r="AK23" i="1"/>
  <c r="AJ23" i="1"/>
  <c r="AJ16" i="1"/>
  <c r="AK16" i="1"/>
  <c r="AL16" i="1" s="1"/>
  <c r="AJ50" i="1"/>
  <c r="AK50" i="1"/>
  <c r="AM50" i="1" s="1"/>
  <c r="AK51" i="1"/>
  <c r="AJ25" i="1"/>
  <c r="AI26" i="1"/>
  <c r="AK25" i="1"/>
  <c r="AJ40" i="1"/>
  <c r="AK40" i="1"/>
  <c r="AM40" i="1" s="1"/>
  <c r="AJ36" i="1"/>
  <c r="AK36" i="1"/>
  <c r="AL36" i="1" s="1"/>
  <c r="AM36" i="1" s="1"/>
  <c r="AK52" i="1"/>
  <c r="AK39" i="1" l="1"/>
  <c r="AM38" i="1" s="1"/>
  <c r="AJ39" i="1"/>
  <c r="AJ57" i="1"/>
  <c r="AK57" i="1"/>
  <c r="AL57" i="1" s="1"/>
  <c r="AM56" i="1" s="1"/>
  <c r="AJ45" i="1"/>
  <c r="AK45" i="1"/>
  <c r="AM44" i="1" s="1"/>
  <c r="AJ24" i="1"/>
  <c r="AK24" i="1"/>
  <c r="AM23" i="1" s="1"/>
  <c r="AJ26" i="1"/>
  <c r="AK26" i="1"/>
  <c r="AM25" i="1" s="1"/>
  <c r="AI48" i="1"/>
  <c r="AK47" i="1"/>
  <c r="AL47" i="1" s="1"/>
  <c r="AJ47" i="1"/>
  <c r="AJ64" i="1"/>
  <c r="AK64" i="1"/>
  <c r="AL64" i="1" s="1"/>
  <c r="AI65" i="1"/>
  <c r="AJ11" i="32"/>
  <c r="AI12" i="32"/>
  <c r="AK11" i="32"/>
  <c r="AL11" i="32" s="1"/>
  <c r="AJ10" i="1"/>
  <c r="AK10" i="1"/>
  <c r="AL10" i="1" s="1"/>
  <c r="AM9" i="1" s="1"/>
  <c r="AK30" i="1"/>
  <c r="AL30" i="1" s="1"/>
  <c r="AM29" i="1" s="1"/>
  <c r="AJ30" i="1"/>
  <c r="AJ53" i="1"/>
  <c r="AK53" i="1"/>
  <c r="AJ48" i="1" l="1"/>
  <c r="AK48" i="1"/>
  <c r="AM46" i="1" s="1"/>
  <c r="AJ12" i="32"/>
  <c r="AK12" i="32"/>
  <c r="AL12" i="32" s="1"/>
  <c r="AM11" i="32" s="1"/>
  <c r="AJ65" i="1"/>
  <c r="AK65" i="1"/>
  <c r="AL65" i="1" s="1"/>
  <c r="AM64" i="1" s="1"/>
  <c r="AJ54" i="1"/>
  <c r="AK54" i="1"/>
  <c r="AM5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G7" authorId="0" shapeId="0" xr:uid="{2EEB730E-1BC1-4ADC-ACCB-12D4E37B34A1}">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7" authorId="0" shapeId="0" xr:uid="{739A3950-925B-486D-8F84-78CA86B0C7A0}">
      <text>
        <r>
          <rPr>
            <b/>
            <sz val="9"/>
            <color indexed="81"/>
            <rFont val="Tahoma"/>
            <family val="2"/>
          </rPr>
          <t>Lina Maria Patarroyo Parra:</t>
        </r>
        <r>
          <rPr>
            <sz val="9"/>
            <color indexed="81"/>
            <rFont val="Tahoma"/>
            <family val="2"/>
          </rPr>
          <t xml:space="preserve">
Riesgos asistenciales.</t>
        </r>
      </text>
    </comment>
    <comment ref="I7" authorId="0" shapeId="0" xr:uid="{E4AEE573-23A7-40B2-A5B2-C50FC9F11DED}">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G7" authorId="0" shapeId="0" xr:uid="{00000000-0006-0000-0200-000001000000}">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7" authorId="0" shapeId="0" xr:uid="{00000000-0006-0000-0200-000002000000}">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I7" authorId="0" shapeId="0" xr:uid="{00000000-0006-0000-0200-000003000000}">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F2" authorId="0" shapeId="0" xr:uid="{ED6EEE93-0B22-4273-893E-4778EF8FAA1E}">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G2" authorId="0" shapeId="0" xr:uid="{31FBEA48-8952-47DC-8B5F-88E957B4F79E}">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D3" authorId="0" shapeId="0" xr:uid="{9AE63147-BC1D-4A9A-A801-BEC016D7F87C}">
      <text>
        <r>
          <rPr>
            <b/>
            <sz val="9"/>
            <color indexed="81"/>
            <rFont val="Tahoma"/>
            <family val="2"/>
          </rPr>
          <t>Lina Maria Patarroyo Parra:</t>
        </r>
        <r>
          <rPr>
            <sz val="9"/>
            <color indexed="81"/>
            <rFont val="Tahoma"/>
            <family val="2"/>
          </rPr>
          <t xml:space="preserve">
Riesgos asistenciales.</t>
        </r>
      </text>
    </comment>
    <comment ref="E3" authorId="0" shapeId="0" xr:uid="{7213A3BA-F17A-479B-97F9-932FB14EACF3}">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H3" authorId="0" shapeId="0" xr:uid="{7252E1F3-E576-4DB4-870C-AA0DFA140256}">
      <text>
        <r>
          <rPr>
            <b/>
            <sz val="9"/>
            <color indexed="81"/>
            <rFont val="Tahoma"/>
            <family val="2"/>
          </rPr>
          <t>Lina Maria Patarroyo Parra:</t>
        </r>
        <r>
          <rPr>
            <sz val="9"/>
            <color indexed="81"/>
            <rFont val="Tahoma"/>
            <family val="2"/>
          </rPr>
          <t xml:space="preserve">
Ejecución y administración de procesos
Fraude externo
Fraude interno
Fallas tecnológicas
Relaciones laborales
Usuarios
Daños a activos fijos/ eventos externos
Legal
Financiero
Operativo
Reputacional
Contagio
Seguridad del paciente
Ataques externos
Errores humanos
Eventos naturales</t>
        </r>
      </text>
    </comment>
    <comment ref="I3" authorId="0" shapeId="0" xr:uid="{824AE5E2-9A93-4AA7-BD76-3ED36E00A7DA}">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List>
</comments>
</file>

<file path=xl/sharedStrings.xml><?xml version="1.0" encoding="utf-8"?>
<sst xmlns="http://schemas.openxmlformats.org/spreadsheetml/2006/main" count="2042" uniqueCount="718">
  <si>
    <t>CODIGO: OADS-F-14</t>
  </si>
  <si>
    <t>ESE HOSPITAL UNIVERSITARIO SAN RAFAEL TUNJA</t>
  </si>
  <si>
    <t>VERSION: 09</t>
  </si>
  <si>
    <t>Mapa de riesgo de corrupción, opacidad, fraude y soborno (SICOFS)</t>
  </si>
  <si>
    <t>Identificación</t>
  </si>
  <si>
    <t>Análisis del riesgo inherente</t>
  </si>
  <si>
    <t>Evaluación del riesgo - Valoración de los controles</t>
  </si>
  <si>
    <t>Evaluación del riesgo - Nivel del riesgo residual</t>
  </si>
  <si>
    <t>Plan de Acción</t>
  </si>
  <si>
    <t>Proceso</t>
  </si>
  <si>
    <t>Subproceso</t>
  </si>
  <si>
    <t>Código del Riesgo</t>
  </si>
  <si>
    <t>Riesgo</t>
  </si>
  <si>
    <t>Causas</t>
  </si>
  <si>
    <t>Consecuencias</t>
  </si>
  <si>
    <t>Tipo de Riesgo</t>
  </si>
  <si>
    <t>Categoria del Riesgo</t>
  </si>
  <si>
    <t>Fuente de identificación del riesgo</t>
  </si>
  <si>
    <t>Sistema de gestión Afectado</t>
  </si>
  <si>
    <t>Clasificación del riesgo</t>
  </si>
  <si>
    <t>Factor del riesgo</t>
  </si>
  <si>
    <t>Impacto</t>
  </si>
  <si>
    <t>Frecuencia con la cual se realiza la actividad</t>
  </si>
  <si>
    <t>Probabilidad</t>
  </si>
  <si>
    <t>Zona de riesgo inherente</t>
  </si>
  <si>
    <t>No. Control</t>
  </si>
  <si>
    <t>Descripción del Control</t>
  </si>
  <si>
    <t>Afectación</t>
  </si>
  <si>
    <t>Atributos</t>
  </si>
  <si>
    <t>%</t>
  </si>
  <si>
    <t xml:space="preserve">Zona de Riesgo del control </t>
  </si>
  <si>
    <t>Zona de riesgo residual</t>
  </si>
  <si>
    <t>Tratamiento</t>
  </si>
  <si>
    <t>Responsable</t>
  </si>
  <si>
    <t>Fecha Implementación</t>
  </si>
  <si>
    <t>Fecha Seguimiento</t>
  </si>
  <si>
    <t>Producto final</t>
  </si>
  <si>
    <t>Estado</t>
  </si>
  <si>
    <t>Tipo</t>
  </si>
  <si>
    <t>Implementación</t>
  </si>
  <si>
    <t>Calificación</t>
  </si>
  <si>
    <t>Documentación</t>
  </si>
  <si>
    <t>Frecuencia</t>
  </si>
  <si>
    <t>Evidencia</t>
  </si>
  <si>
    <t>Soporte Evidencia</t>
  </si>
  <si>
    <t>Selecciona el proceso corresponde de la lista desplegable
- Atención de urgencias
- Gestión clínica
- Sistema de información y atención al usuario
- Gestión quirúrgica
- Epidemiologia y salud pública
- Unidades de cuidados intensivos
- Gestión farmacéutica
- Apoyo a servicios de salud
- Enfermería</t>
  </si>
  <si>
    <t>Selecciona el subproceso corresponde de la lista desplegable
-	Atención de urgencias
-	Referencia y contrareferencia
-	Nutrición - Nutrición clínica
-	Nutrición - Soporte nutricional
-	Nutrición - Unidad preparación formulas nutricionales
-	Especialidades clínicas
-	Rehabilitación - Terapia respiratoria
-	Rehabilitación - fisioterapia
-	Rehabilitación - terapia de lenguaje
-	Rehabilitación - Psicología
-	Sistema de información y atención al usuario
-	Esterilización
-	Salas de parto
-	Salas de cirugía
-	Especialidades quirúrgicas
-	Cirugía vascular
-	Epidemiologia y salud publica
-	UCI Neonatal
-	UCI Adultos
-	UCI Pediátrica
-	Servicio farmacéutico
-	Buenas prácticas de Elaboración (BPE)
-	Buenas prácticas de Manufactura (BPM)
-	Consulta externa
-	Programa madre canguro
-	Programa Clínica de heridas, piel sana y terapia enterostomal
-	Apoyo diagnóstico y complementación terapéutica - Gastroenterología
-	Apoyo diagnóstico y complementación terapéutica - Radiología, imágenes diagnósticas e intervencionismo
-	Apoyo diagnóstico y complementación terapéutica - Resonancia
-	Apoyo diagnóstico y complementación terapéutica - Patología
-	Apoyo diagnóstico y complementación terapéutica - Laboratorio clínico
-	Apoyo diagnóstico y complementación terapéutica - Gestión pre. Transfuncional
-	Enfermería</t>
  </si>
  <si>
    <t>Diligiencie el codigo del riesgo, éste se compone de las iniciales del proceso o subproceso o servicio + iniciales del tipo de riesgos +  consecutivo</t>
  </si>
  <si>
    <t xml:space="preserve">Da respuesta al ¿Qué puede salir mal?
Inicia con ACCIÓN U OMISIÓN + uso del poder + desviación de la gestión de lo público + el beneficio privado </t>
  </si>
  <si>
    <t>Corresponde a las razones por la cuales se puede presentar  el riesgo, redacte de la forma más concreta posible.</t>
  </si>
  <si>
    <t>Analice lo que podria ocasionar a la instirución la materialización del riesgo, se redacte de la forma más concreta posible. 
Da respuesta a las siguientes preguntas:
¿Qué podría pasar en caso en que el riesgo se presentara?
¿Qué impacto generaría su materialización?</t>
  </si>
  <si>
    <r>
      <t xml:space="preserve">Corresponde al tipo de riesgos relacionados en la politica y el manual de gestion de riesgos institucional
- Riesgo de gestión.
- Riesgo del sistema gestión de seguridad de la información.
- Riesgos asistenciales.
- Riesgos de lavado de activos y financiación del terrorismo / Financiamiento a la proliferación de armas de destrucción masiva. (SARLFT/PADM).
- </t>
    </r>
    <r>
      <rPr>
        <u/>
        <sz val="10"/>
        <color theme="1"/>
        <rFont val="Tahoma"/>
        <family val="2"/>
      </rPr>
      <t>Riesgos de corrupción
- Riesgo de opacidad
- Riesgo de fraude
- Riesgo de soborno</t>
    </r>
    <r>
      <rPr>
        <sz val="10"/>
        <color theme="1"/>
        <rFont val="Tahoma"/>
        <family val="2"/>
      </rPr>
      <t xml:space="preserve">
- Riesgo fiscal
- Riesgo contractual
- Riesgo clínico
Lista desplegable ya definida, para este caso pueden ser:
 - Riesgos de corrupción
- Riesgo de opacidad
- Riesgo de fraude
- Riesgo de soborno
Según el caso</t>
    </r>
  </si>
  <si>
    <t>Corresponde al/los grupo/s al que pertenece el riesgo:
- Riesgo de salud
- Riesgo operacional
- Riesgo actuarial
- Riesgo de crédito
- Riesgo de liquidez
- Riego de mercado
- Riesgo de lavado de activos y financiación de terrorismo
Según el caso</t>
  </si>
  <si>
    <t>Corresponde a información utilizada como base para la identificación del riesgo:
-	DOFA
-	Peligros/Riesgos
-	Salidas No Conformes
-	Seguridad del paciente
-	Requisitos Legales / Otros requisitos
-	Matriz de partes interesadas
-	Auditorías
-	Revisión por la Dirección
-	Caracterización
-	Normatividad Externa
Lista deplegable ya definida</t>
  </si>
  <si>
    <t>Corresponde al sistema de gestión al cual afectaría el riesgo:
- Sistema de gestión de calidad del programa madre canguro (SGC PMC)
- Sistema de seguridad y salud en el trabajo (SST)
- Sistema de gestión ambiental (SGA)
- No aplica (NA)
Lista desplegable ya definida</t>
  </si>
  <si>
    <t>Daños activos físicos
Ejecución y administración de procesos
Fallas tecnológicas
Fraude externo
Fraude interno
Relaciones laborales
Usuarios, productos y prácticas, organizacionales
Lista desplegable ya definida</t>
  </si>
  <si>
    <t>Empleados
Contratistas
Proveedores
Clientes
Contraparte
Usuarios
Personas naturales
Personas jurídicas
Asociados
Se puede presentar más de un factor</t>
  </si>
  <si>
    <t>Económico
Reputacional
Económico y Reputacional
Lista desplegable ya definida</t>
  </si>
  <si>
    <t>Defina el número de veces que se ejecuta la actividad durante el año</t>
  </si>
  <si>
    <t>Se encuentra parametrizada teniendo en cuenta la frecuencia con la cual se lleva acabo la actividad</t>
  </si>
  <si>
    <t>Campo parametrizado con el criterio de probabilidad seleccionado</t>
  </si>
  <si>
    <t>Criterios asociados al resultado de la encuesta realizada a cada riesgos identificado (Hoja de tabla impacto)</t>
  </si>
  <si>
    <t>Campo parametrizado con el criterio de impacto resultado de la calificación en la tabla de impacto</t>
  </si>
  <si>
    <t>Campo parametrizado con el criterio de impacto seleccionado</t>
  </si>
  <si>
    <t>Se obtiene de la multiplicación de los valores de probabilidad por impacto. Se encuentra paramatrizado</t>
  </si>
  <si>
    <t>Campo parametrizado resultado de la multiplicación de probabilidad por impacto, tomando como base la hoja de excel denominada matriz</t>
  </si>
  <si>
    <t>Enumeración del control por riesgo</t>
  </si>
  <si>
    <r>
      <t xml:space="preserve">Se definen la medidas que permiten evitar o reducir el riesgo a través de acciones, necesarias para controlar, evitar o reducir la materialización del riesgo.Que existen actualmente, se tiene en cuenta:
</t>
    </r>
    <r>
      <rPr>
        <u/>
        <sz val="10"/>
        <color theme="1"/>
        <rFont val="Tahoma"/>
        <family val="2"/>
      </rPr>
      <t>Responsable de ejecutar el control</t>
    </r>
    <r>
      <rPr>
        <sz val="10"/>
        <color theme="1"/>
        <rFont val="Tahoma"/>
        <family val="2"/>
      </rPr>
      <t xml:space="preserve">: Identifica el cargo de la persona que ejecuta el control, en caso de que sean controles automaticos se identifica el sistema que realiza la actividad.
</t>
    </r>
    <r>
      <rPr>
        <u/>
        <sz val="10"/>
        <color theme="1"/>
        <rFont val="Tahoma"/>
        <family val="2"/>
      </rPr>
      <t xml:space="preserve">Acción: </t>
    </r>
    <r>
      <rPr>
        <sz val="10"/>
        <color theme="1"/>
        <rFont val="Tahoma"/>
        <family val="2"/>
      </rPr>
      <t xml:space="preserve">Se determina mediante verbos que indican la acción que deben realizar como parte del control.
</t>
    </r>
    <r>
      <rPr>
        <u/>
        <sz val="10"/>
        <color theme="1"/>
        <rFont val="Tahoma"/>
        <family val="2"/>
      </rPr>
      <t>Complemento</t>
    </r>
    <r>
      <rPr>
        <sz val="10"/>
        <color theme="1"/>
        <rFont val="Tahoma"/>
        <family val="2"/>
      </rPr>
      <t>: Son los detalles que se permiten identificar el objeto del control.
"Responsable de ejecutar el control + acción + complemento"</t>
    </r>
  </si>
  <si>
    <t xml:space="preserve">Campo parametrizado el cual depende de campo denominado "Calificación", puede ser probabilidad o impacto </t>
  </si>
  <si>
    <t>Atributo asociada al control existente, el cual puede ser:
- Preventivo
- Detectivo
- Correctivo
Lista desplegable ya definida</t>
  </si>
  <si>
    <t>Atributo asociada a la forma en que se implementa el control:
- Automatico
- Manual
Lista desplegable ya definida</t>
  </si>
  <si>
    <t>Campo parametrizado asociado con los atributos de tipo e implementación seleccionados</t>
  </si>
  <si>
    <t>Atributo asociado la existencia o no del control en algun documento:
- Documentado
- Sin documentar
Lista desplegable ya definida</t>
  </si>
  <si>
    <t>Atributo asociado a la frecuencia en la que se implementa el control definido:
- Continua
- Aleatoria
Lista desplegable ya definida</t>
  </si>
  <si>
    <t>Atributo asociado a la existencia de registros del control defindo:
- Con registro
- Sin registro
Lista desplegable ya definida</t>
  </si>
  <si>
    <t>Se detallan los formatos, informes, indicadores y/o todas aquellas evidencia soporte del control definido.
El soporte de la evidencia debe contar con el código respectivo asociado al mismo.</t>
  </si>
  <si>
    <t>Campo parametrizado, el cual depende de la afeactación obtenida</t>
  </si>
  <si>
    <t>Resultado de la zona del riesgo del ultimo control del riesgo evaluado</t>
  </si>
  <si>
    <t>Selecciona la estrategia a utilizar para el riesgo despues de controles asociadas a la politica y el manual de gestión de riesgos integral:
- Reducir (Mitigar)
- Reducir (Transferir)
- Aceptar
- Evitar
- Compartir
Lista desplegable ya definida</t>
  </si>
  <si>
    <t>Se detallan la acciones adicionales a los controles que se define implementar para reducir la probabilidad de ocurrencia del riesgo. No siempre se requiere.</t>
  </si>
  <si>
    <t>Cargo de la persona responsable de implementar la acción</t>
  </si>
  <si>
    <t>Fecha máxima a implementar la acción definida</t>
  </si>
  <si>
    <t>Fecha en que ser realizará seguimiento a la implementación de la acción</t>
  </si>
  <si>
    <t>Se describe el producto a entregar, resultado de la acción</t>
  </si>
  <si>
    <t>Selección el estado en que se encuentra la acción cuando se realiza el seguimiento:
- En curso
- Finalizado
Lista desplegable ya definida</t>
  </si>
  <si>
    <t>Ejemplo:</t>
  </si>
  <si>
    <t>Control interno</t>
  </si>
  <si>
    <t>OACI-RC-01</t>
  </si>
  <si>
    <t>Posibilidad de Sanciones, pérdida de credibilidad y confiabilidad en los informes de control interno por Manipulación en la Gestión de las auditorías con el fin de beneficiar o desfavorecer a un Proceso y/o Subproceso de la Entidad.</t>
  </si>
  <si>
    <t xml:space="preserve">1. Inaplicabilidad del Estatuto de Auditoría (Desconocimiento de los principios de independencia, objetividad e imparcialidad por parte de los Auditores así mismo el indebido direccionamiento.
2. Tráfico de influencias, ocultamiento o utilización de información a
favor de un tercero
3.  Falta de criterio y objetividad del auditor). </t>
  </si>
  <si>
    <t xml:space="preserve">Sanciones, pérdida de credibilidad y confiabilidad en los informes de control interno  </t>
  </si>
  <si>
    <t>Riesgo de corrupción</t>
  </si>
  <si>
    <t>Riesgo operacional</t>
  </si>
  <si>
    <t>Caracterización</t>
  </si>
  <si>
    <t>NA</t>
  </si>
  <si>
    <t>Ejecución y administración de procesos</t>
  </si>
  <si>
    <t>Empleados-contratistas</t>
  </si>
  <si>
    <t>Reputacional</t>
  </si>
  <si>
    <t xml:space="preserve">El asesor de  la oficina de Control Interno según Plan Anual de auditoria OACI-F-02 y cuando se presente para su aprobación el Plan de trabajo de la Auditoria, verificará la suscripción de la declaración de conocimiento código de Ética del Auditor Interno y la suscripción de la carta de Representación de la veracidad de la información  según lo establecido  Manual de auditoria  OACI-M-01, a través del Anexo 1 Declaración de Conocimiento código de Ética de la Auditoria Interna y la  carta de representación de veracidad y oportunidad de la información OACI-F-06 </t>
  </si>
  <si>
    <t>Preventivo</t>
  </si>
  <si>
    <t>Manual</t>
  </si>
  <si>
    <t>Documentado</t>
  </si>
  <si>
    <t>Continua</t>
  </si>
  <si>
    <t>Con Registro</t>
  </si>
  <si>
    <t>Plan Anual de auditoria OACI-F-02
Declaración de Conocimiento código de Ética de la Auditoria Interna  Anexo 1 de Código de Ética
Carta de representación de veracidad de la información OACI-F-06  
Formato OACI-F-15 Compromiso de confidencialidad del Auditor</t>
  </si>
  <si>
    <t>Reducir (mitigar)</t>
  </si>
  <si>
    <t xml:space="preserve">
Validar la suscripción de la declaración de conocimiento código de Ética Auditoria Interna anexo 1 el cual debe hacer parte de los documentos de la Auditoria realizada a cada proceso</t>
  </si>
  <si>
    <t>Asesor oficina de control interno</t>
  </si>
  <si>
    <t>Enero a diciembre 2024</t>
  </si>
  <si>
    <t>Cuatrimestral</t>
  </si>
  <si>
    <t>Declaración del conocimiento código de ética
Auditoria interna</t>
  </si>
  <si>
    <t>En curso</t>
  </si>
  <si>
    <t>Desarrollo de servicios</t>
  </si>
  <si>
    <t>El asesor  de la oficina de Control Interno según Plan Anual de auditoria OACI-F-02 Verifica el grado de conformidad y cumplimiento frente a las disposiciones planificadas por la institución y los requisitos aplicables a éstos, según lo establecido en el procedimiento Realización de auditorias internas OACI-PR-02, mediante el formato OACI-F-04 Plan de auditoria OACI-F-04 Informe Final de Auditorial OACI-F-16</t>
  </si>
  <si>
    <t>Plan de auditoria OACI-F-04
Informe final  de Auditoria OACI-F-16</t>
  </si>
  <si>
    <t>Verficar la coherencia entre los objetivos propuestas en el plan de auditoria ( OACI-F-04) y los informes preliminar y final presentado por el auditor</t>
  </si>
  <si>
    <t>E.S.E. HOSPITAL UNIVERSITARIO SAN RAFAEL DE TUNJA</t>
  </si>
  <si>
    <t>VERSIÓN: 09</t>
  </si>
  <si>
    <t>Identificación de riesgo</t>
  </si>
  <si>
    <t>Clasificación del Riesgo</t>
  </si>
  <si>
    <t>Factor de riesgo</t>
  </si>
  <si>
    <t>Probabilidad Inherente</t>
  </si>
  <si>
    <t>Indicador Producto</t>
  </si>
  <si>
    <t>Gestión de calidad</t>
  </si>
  <si>
    <t>CA-RC-01</t>
  </si>
  <si>
    <t>Posibilidad de sanciones administrativas y disciplinarias por favorecimiento a un tercero  en la emisión de conceptos técnicos en la contratación asociada al proceso</t>
  </si>
  <si>
    <t xml:space="preserve">Falta de control en los requisitos técnicos frente a cada una de las especificaciones establecidas en el estudio previo. 
</t>
  </si>
  <si>
    <t>Sanciones administrativas y disciplinarias</t>
  </si>
  <si>
    <t>Requisitos Legales / Otros requisitos</t>
  </si>
  <si>
    <t>Usuarios
Productos y Prácticas Organizacionales</t>
  </si>
  <si>
    <t>Contraparte
Cliente
Proveedor
Empleado
Contratista</t>
  </si>
  <si>
    <t>1. C-F-28 Estudio previo de conveniencia y oportunidad , requerimientos, subasta inversa, o convocatoria publica
2. C-F-27 Estudio previo de conveniencia y oportunidad - prestación de servicios</t>
  </si>
  <si>
    <t>Reducir (Mitigar)</t>
  </si>
  <si>
    <t>1.Evaluación técnica definitiva C-F-31 del periodo evaluado
2. Especificaciones técnicas
3. Propuestas</t>
  </si>
  <si>
    <t>Gestión de recursos físicos</t>
  </si>
  <si>
    <t>Gestión ambiental</t>
  </si>
  <si>
    <t>GA-RC-01</t>
  </si>
  <si>
    <t>Mayor</t>
  </si>
  <si>
    <t>Talento humano</t>
  </si>
  <si>
    <t>Seguridad y salud en el trabajo</t>
  </si>
  <si>
    <t>SST-RC-01</t>
  </si>
  <si>
    <t>TH-RC-01</t>
  </si>
  <si>
    <t>Posibilidad de investigaciones de los organismos de control, disciplinarias y sanciones pecuniarias por favorecer a un aspirante en el acceso a un cargo sin el lleno de requisitos legales (personal de planta, CPS, empresa temporal y tercerizados asistenciales)</t>
  </si>
  <si>
    <t>Interés indebido sobre la vinculación del personal</t>
  </si>
  <si>
    <t xml:space="preserve"> Investigaciones de los organismos de control, disciplinarias y sanciones pecuniarias</t>
  </si>
  <si>
    <t>Empleados
Contratistas</t>
  </si>
  <si>
    <t>Económico Reputacional</t>
  </si>
  <si>
    <t>TH-RO-01</t>
  </si>
  <si>
    <t>Riesgo de opacidad</t>
  </si>
  <si>
    <t>Usuarios, Productos y Prácticas Organizacionales</t>
  </si>
  <si>
    <t>Económico</t>
  </si>
  <si>
    <t>Detectivo</t>
  </si>
  <si>
    <t>Automático</t>
  </si>
  <si>
    <t>Sin documentar</t>
  </si>
  <si>
    <t>Aleatoria</t>
  </si>
  <si>
    <t>Sin registro</t>
  </si>
  <si>
    <t>Reducir (Transferir)</t>
  </si>
  <si>
    <t>Correctivo</t>
  </si>
  <si>
    <t>TH-RC-02</t>
  </si>
  <si>
    <t>1. Falta de integridad del funcionario.
2. Ausencia de normas, reglamentos politicas procesos y procedimientos.
3. Existencia de intereses personales.
4. Existencia de interes personal de la autoridad para desviar u omitir los procedimientos al interior de la entidad.</t>
  </si>
  <si>
    <t xml:space="preserve"> tráfico de influencias conflicto de intereses  (amistad o enemistad, persona influyente)</t>
  </si>
  <si>
    <t>Reputacional
Operacional
Legal</t>
  </si>
  <si>
    <t>El profesional de apoyo de talento humano aplica el instructivo TH-INS-01 de conflicto de interes para la vinculacion de personal previo a la contratación. A través de los formatos THF-67 Declaración de situaciones de conflicto de intereses servidor público o contratista, TH-F-92  Formato de declaración de intereses particulares del personal en misión</t>
  </si>
  <si>
    <t>1. THF-67 Declaración de situaciones de conflicto de intereses servidor público o contratista
2. TH-F-92  Formato de declaración de intereses particulares del personal en misión</t>
  </si>
  <si>
    <t>TH-RC-03</t>
  </si>
  <si>
    <t>Posibilidad de investigaciones y sanciones disciplinarias por autorización de retiro parcial de cesantías sin el lleno de los requisitos previstos por ley para favorecer un tercero</t>
  </si>
  <si>
    <t>1. Desconocimiento de cambios en la normatividad.
2. Falta de verificación de los presupuestos normativos.</t>
  </si>
  <si>
    <t xml:space="preserve"> Investigaciones y sanciones disciplinarias</t>
  </si>
  <si>
    <t>Contratistas
Empleados
Proveedores</t>
  </si>
  <si>
    <t>El profesional universitario de talento humano una vez se requiere el retiro de las cesantias por parte del personal, recepciona la solicitud de cesantias y verifica el cumplimiento de los requisitos, realiza visita de verificación, tramita legalización de los documentos para el pago de cesantias de acuerdo a lo descrito en TH-PR-50 procedimiento de liquidación y pago cesantia parcial LEY 50 y el TH-PR-51 procedimiento de liquidación y pago de cesantia parcial retroactivas</t>
  </si>
  <si>
    <t>1. Solicitud de cesantias.
2. Certificado de cumplimiento de requisitos.
3. Autorización de pago de cesantias
4. Oficio autorización de pago de cesantias
5. Certificado de cumplimiento de requisitos
6. Registro fotográfico de visita de reconocimiento.</t>
  </si>
  <si>
    <t>TH-RC-04</t>
  </si>
  <si>
    <t xml:space="preserve">Falta de control en la verificación de títulos, contratando a personal no idóneo para ejecutar actividades propias del sector salud.
</t>
  </si>
  <si>
    <t xml:space="preserve">1.TH-F-88. Matriz de seguimiento de requisitos de formación continua del estándar de talento humano- personal en misión </t>
  </si>
  <si>
    <t>Investigación</t>
  </si>
  <si>
    <t>INV-RO-01</t>
  </si>
  <si>
    <t>Posibilidad de sanciones administrativas y disciplinarias por concentración de poder que puede generar prácticas no éticas o de conflictos de interés en investigaciones desarrolladas en el HUSRT para beneficio de un tercero</t>
  </si>
  <si>
    <t>Desconocimiento de las directrices generales de investigación del HUSRT por parte de actores interesados</t>
  </si>
  <si>
    <t>Daños activos físicos</t>
  </si>
  <si>
    <t>Contratistas
Funcionarios
Personas Naturales
Personas Jurídicas
Asociados</t>
  </si>
  <si>
    <t>Reputacional
Operacional
Legal
Financiero</t>
  </si>
  <si>
    <t>1. Actas de comité de investigación y  bioética
2. GAC-F-04 Consentimiento informado comité de bioética
3. GAC-F-05 Carta de compromiso del comite de bioética e investigación
4. GAC-F- 6 Formato de evaluación y seguimiento de evaluaciones.
5. GAC-F -14 Resumen de investigación</t>
  </si>
  <si>
    <t>Sistema de información y atención al usuario (SIAU)</t>
  </si>
  <si>
    <t>SIAU-RS-01</t>
  </si>
  <si>
    <t>1. Omisión en el registro de las PQRSD recibidas.
2. Demoras u omisión en el direccionamiento a las áreas correspondientes para su gestión.
3. Direccionar la PQR a la dependencia que no corresponde para demorar el trámite.</t>
  </si>
  <si>
    <t>Afectación del servicio, investigaciones y sanciones disciplinarias</t>
  </si>
  <si>
    <t>Riesgo de soborno</t>
  </si>
  <si>
    <t>Clientes
Usuarios
Contratistas
Empleados
Personas Naturales
Personas Jurídicas
Asociados</t>
  </si>
  <si>
    <t>Atención ambulatoria</t>
  </si>
  <si>
    <t>CE-RC-01</t>
  </si>
  <si>
    <t xml:space="preserve">Posibilidad de afectación del servicio por favorecimiento a terceros en la evaluación técnica final en la contratación que conlleven a  investigaciones y sanciones disciplinarias </t>
  </si>
  <si>
    <t xml:space="preserve">Afectación del servicio 
 investigaciones y sanciones disciplinarias 
</t>
  </si>
  <si>
    <t>Contraparte
Cliente
Proveedor
Empleado</t>
  </si>
  <si>
    <t>1. C-F-28 Estudio previo de conveniencia y oportunidad , requerimientos, subasta inversa, o convocatoria publica. 
2. C-F-27 Estudio previo de conveniencia y oportunidad - prestación de servicios</t>
  </si>
  <si>
    <t>Quirófanos</t>
  </si>
  <si>
    <t>Salas de Cirugía</t>
  </si>
  <si>
    <t>QX-RC-01</t>
  </si>
  <si>
    <t>Posibilidad de afectación del servicio, investigaciones y sanciones disciplinarias debido al favorecimiento a terceros mediante la emisión de la evaluación técnica final en la contratación</t>
  </si>
  <si>
    <t xml:space="preserve">Afectación del servicio, investigaciones y sanciones disciplinarias </t>
  </si>
  <si>
    <t xml:space="preserve">Gestión farmacéutica </t>
  </si>
  <si>
    <t>SF-RC-01</t>
  </si>
  <si>
    <t>No adherencia al procedimiento de selección y adquisición de medicamentos y dispositivos médicos</t>
  </si>
  <si>
    <t xml:space="preserve"> Investigaciones y sanciones disciplinarias o detrimento patrimonial </t>
  </si>
  <si>
    <t>Fraude interno</t>
  </si>
  <si>
    <t>SF-RF-01</t>
  </si>
  <si>
    <t>Posibilidad de investigaciones, sanciones administrativas, disciplinarias y afectación economica por hurto o perdida de medicamentos y dispositivos medicos con alto valor comercial en el servicio farmaceutico derivados de falta de principos y valores insitucionales del personal del servicio farmaceutico.</t>
  </si>
  <si>
    <t xml:space="preserve">Falta de valores y principios intitucionales del personal del servicio farmaceutico.
</t>
  </si>
  <si>
    <t xml:space="preserve"> Investigaciones, sanciones administrativas, disciplinarias y afectacion economica</t>
  </si>
  <si>
    <t xml:space="preserve">Riesgo de fraude </t>
  </si>
  <si>
    <t>SF-RF-02</t>
  </si>
  <si>
    <t xml:space="preserve">1. Falta de valores y principios intitucionales del personal responsable de carro de paro.
2. Falta de adherencia al procedimiento SF-PR-61 "Custodia, verificación, uso y reposición de carro de paro y reservas autorizadas.
</t>
  </si>
  <si>
    <t xml:space="preserve">Posibilidad de Investigaciones, sanciones administrativas, disciplinarias y afectacion economica </t>
  </si>
  <si>
    <t>1. Formato SF-F-36 Inventario de carro de paro
2. Formato SF-F-38  Listado de reserva autorizada de medicamentos y dispositivos medicos par servicios</t>
  </si>
  <si>
    <t>Formato SF-F-59 Auditoria de carros de paro</t>
  </si>
  <si>
    <t>Gestión jurídica</t>
  </si>
  <si>
    <t>OAJ-RC-01</t>
  </si>
  <si>
    <t xml:space="preserve">Posibilidad de providencias en contra de la institución, por inefectivo seguimiento a procesos judiciales o favorecimiento a la parte demandante al ejercer una defensa judicial  </t>
  </si>
  <si>
    <t>No seguimiento  efectivo de los procesos  judiciales</t>
  </si>
  <si>
    <t>Providencias en contra de la institución</t>
  </si>
  <si>
    <t>1. OAJ-F-18 Matriz General de procesos                                                                                                                                                                                                                                                                                                      2. Informe trimestral al Comité de Conciliación por parte de la secretario técnica</t>
  </si>
  <si>
    <t>Gestión financiera</t>
  </si>
  <si>
    <t>Tesorería</t>
  </si>
  <si>
    <t>AF-RC-01</t>
  </si>
  <si>
    <t>Posibilidad de sanciones de los entes de inspección vigilancia y control por la exclusión del giro a proveedores y contratistas para presionar y obtener algun beneficio personal.</t>
  </si>
  <si>
    <t>Interes en favorecer a algún proveedor con el fin de obtener beneficio a nombre propio.</t>
  </si>
  <si>
    <t xml:space="preserve">Sanciones de los Entes de inspección vigilancia y control </t>
  </si>
  <si>
    <t>Informe segumiento plan financiero de cuentas por pagar.</t>
  </si>
  <si>
    <t>Tesoreria</t>
  </si>
  <si>
    <t>AF-RO-01</t>
  </si>
  <si>
    <t>1. Errores de información o registro presupuestal.
2. Personal con deseo de adulterar o intencion de ocultar información real del hospital
3. Manipulacion de las cifras para demostrar resultados favorables</t>
  </si>
  <si>
    <t xml:space="preserve">  Investigaciones, sanciones administrativas y disciplinarias</t>
  </si>
  <si>
    <t>Contratistas
Empleados</t>
  </si>
  <si>
    <t>1. Intarfaces de los procesos
2. Estados Financieros publicados.</t>
  </si>
  <si>
    <t>AF-RS-01</t>
  </si>
  <si>
    <t>Posibilidad de investigaciones y sanciones disciplinarias y económicas por recibir o solicitar cualquier dádiva o beneficio a nombre propio o de terceros para agilizar o demorar el pago.</t>
  </si>
  <si>
    <t>No existe un procedimiento central de cuentas.</t>
  </si>
  <si>
    <t>Investigaciones de carácter penal, economico</t>
  </si>
  <si>
    <t>AF-F-24 Constancia de radicación de cuentas de cobro y facturas de contratos de prestación de servicios para contratos por prestación de servicios
AF-F-25 Constancia de radicación de cuentas de cobro de suministros y proveedores de servicios .</t>
  </si>
  <si>
    <t>AF-RS-02</t>
  </si>
  <si>
    <t>1. Falta de verificación conciliacion bancaria.
2. Falta de verificación movimientos diarios bancarios vs sistema Servinte.
3. No existe  un procedimiento central de cuentas.</t>
  </si>
  <si>
    <t>Gestión de suministros y activos fijos</t>
  </si>
  <si>
    <t>A-RC-01</t>
  </si>
  <si>
    <t>Posibilidad de incumplimiento de necesidades de la entidad debido al favorecimiento por la aceptación de bienes e insumos que no cumplan lo establecido contractualmente.</t>
  </si>
  <si>
    <t>Carencia de controles en la entrega de mercancias</t>
  </si>
  <si>
    <t xml:space="preserve">Incumplimiento de necesidades de la entidad </t>
  </si>
  <si>
    <t>Contratista
Empleado
Proveedor</t>
  </si>
  <si>
    <t>1. Factura                                                                                                                                                                                                                                                                                                                                                                                                                             2. Certificación de recibido a satisfacción                                                                                                                                                                                                                                                                                                 3. informe mensual de ingreso y egresos a contabildad</t>
  </si>
  <si>
    <t>A-RC-02</t>
  </si>
  <si>
    <t>Posible detrimento patrimonial por uso indebido de los bienes de consumo en favorecimientoa un tercero.</t>
  </si>
  <si>
    <t xml:space="preserve">1. Uso indebido por parte del personal del HUSRT de los activos muebles y/o bienes de consumo
2. Falencia en el control de las cantidades a utilizar en determinadas tareas.
3. Falta de sentido de pertenencia </t>
  </si>
  <si>
    <t xml:space="preserve">Detrimento patrimonial </t>
  </si>
  <si>
    <t>Legal</t>
  </si>
  <si>
    <t>Gestión de contratación</t>
  </si>
  <si>
    <t>C-RC-01</t>
  </si>
  <si>
    <t>No aplicación de lo establecido en la resolución 173 de 2021 donde se adopta Manual de contratación en lo referente a la selección objetiva</t>
  </si>
  <si>
    <t xml:space="preserve">Investigaciones y sanciones disciplinarias, penales y fiscales </t>
  </si>
  <si>
    <t>Fraude externo</t>
  </si>
  <si>
    <t>C-RC-02</t>
  </si>
  <si>
    <r>
      <rPr>
        <b/>
        <sz val="10"/>
        <color theme="1"/>
        <rFont val="Tahoma"/>
        <family val="2"/>
      </rPr>
      <t>Etapa de Ejecución</t>
    </r>
    <r>
      <rPr>
        <sz val="10"/>
        <color theme="1"/>
        <rFont val="Tahoma"/>
        <family val="2"/>
      </rPr>
      <t>: 
Posibilidad de investigaciones de carácter penal debido al favorecimiento a un tercero en la aceptación de bienes y/o servicios que no cumplan con las condiciones tecnicas exigidas y/o las actividades del objeto contractual</t>
    </r>
  </si>
  <si>
    <t>No aplicación de lo establecido en la ley 1474 de 2011</t>
  </si>
  <si>
    <t xml:space="preserve">Investigaciones de carácter penal </t>
  </si>
  <si>
    <t>1. Listado de contratos
2. C-F-04 Formato informe de supervisor</t>
  </si>
  <si>
    <t>C-RS-01</t>
  </si>
  <si>
    <t xml:space="preserve">Posibilidad de investigaciones y sanciones disciplinarias, penales y fiscales en la etapa de selección por recibir dádivas o beneficios a nombre propio o de terceros para emitir resultados de las evaluaciones distintos a la realidad, en contratos de convocatoria publica y requerimientos. </t>
  </si>
  <si>
    <t>Falta de aplicación de la resolución 173 de 2021 donde se adopta Manual de contratación en lo referente a la selección objetiva.</t>
  </si>
  <si>
    <t>Actas de comité de contratación.</t>
  </si>
  <si>
    <t>C-RS-02</t>
  </si>
  <si>
    <t>Posibilidad de investigaciones de carácter penal en la etapa de ejecución por recibir dádivas o beneficios a nombre propio o de terceros en la aceptación de bienes y/o servicios que no cumplan con las condiciones tecnicas exigidas y/o las actividades del objeto contractual.</t>
  </si>
  <si>
    <t>1. Listado de contratos                                                                                                                                                                                                                                                                                                                                      2. Informe de supervisión codigo CF-04.</t>
  </si>
  <si>
    <t>Gestión de la información</t>
  </si>
  <si>
    <t>Gestión documental</t>
  </si>
  <si>
    <t>GD-RC-01</t>
  </si>
  <si>
    <t>Posibilidad de investigaciones y sanciones disciplinarias y punitivas por utilización indebida y sustracción de la información física por parte del personal de la entidad</t>
  </si>
  <si>
    <t>1. Falta de compromiso e identidad del personal que labora en archivo central y de gestión, frente a la responsabilidad del manejo de la información.
2. No adherencia al procedimiendo de consulta de historia clínica AHC-PR-04</t>
  </si>
  <si>
    <t xml:space="preserve"> Posibilidad de investigaciones y sanciones disciplinarias y punitivas</t>
  </si>
  <si>
    <t>Tecnologías de la información</t>
  </si>
  <si>
    <t>S-RC-01</t>
  </si>
  <si>
    <t>No validación de la información publicada.</t>
  </si>
  <si>
    <t xml:space="preserve"> Pérdida de recursos e imagén instituciónal </t>
  </si>
  <si>
    <t>S-RC-02</t>
  </si>
  <si>
    <t>1. Exceso de poder
2. Intereses particulares
3. Falencias en la seguridad de la información
4. Fallas en la custodia de la información
5. Manejo indebido de la información</t>
  </si>
  <si>
    <t>S-RO-01</t>
  </si>
  <si>
    <t>Posibilidad investigaciones, sanciones administrativas, disciplinarias y detrimentro patrimonial por ataques cibernéticos que modifiquen la información guardada para obtener un beneficio particular.</t>
  </si>
  <si>
    <t>1. Modificacion de la información de manera anonima
2. Ciberataques hechos de manera externa que afectan la información de la institución.
3. Vulnerabilidad del sistema información de la institución.
4. Divulgación de información confidencial por parte de los empleados de forma accidental.</t>
  </si>
  <si>
    <t xml:space="preserve">Investigaciones
Sanciones administrativas Disciplinarias
Detrimentro patrimonial </t>
  </si>
  <si>
    <t>Fallas tecnológicas</t>
  </si>
  <si>
    <t>operacional, reputacional, legal, financiero</t>
  </si>
  <si>
    <t>Gestión de la tecnología biomédica: nueva, reposición y  mantenimiento</t>
  </si>
  <si>
    <t>IB-RC-01</t>
  </si>
  <si>
    <t xml:space="preserve">Falta de control en los requisitos técnicos frente a cada una de las especificaciones establecidas en el anexo tecnico. 
</t>
  </si>
  <si>
    <t>IB-RF-01</t>
  </si>
  <si>
    <t>Falta de pertenencia con los recursos de la institución intereses económicos y/o personales , falta de mecanismos para controlar el uso de equipos biomedicos.</t>
  </si>
  <si>
    <t>Afectación del servicio Investigaciones y sanciones disciplinarias</t>
  </si>
  <si>
    <t>GRF-RC-01</t>
  </si>
  <si>
    <t xml:space="preserve"> Sanciones administrativas y disciplinarias </t>
  </si>
  <si>
    <t>C-F-28 Estudio Previo de Conveniencia y Oportunidad</t>
  </si>
  <si>
    <t>Según la necesidad el líder de mantenimiento basado en las especificaciones técnicas y las ofertas presentadas por los proveedores emite el Concepto Técnico a través del formato C-F-31 Evaluación técnica Definitiva</t>
  </si>
  <si>
    <t>1. Evaluación Técnica definitiva C-F-31
2. Especificaciones Técnicas
3. Propuestas</t>
  </si>
  <si>
    <t xml:space="preserve">Auditoría </t>
  </si>
  <si>
    <t xml:space="preserve">Falta de seguimiento a la aceptacion de la glosa                </t>
  </si>
  <si>
    <t>Facturación</t>
  </si>
  <si>
    <t>AF-RC-03</t>
  </si>
  <si>
    <t>No aplicación de las medidas establecidas en el procedimiento F-PR-15 Auditoria administrativa</t>
  </si>
  <si>
    <t xml:space="preserve"> Pérdida de recursos económicos de la Instiución </t>
  </si>
  <si>
    <t>Cartera</t>
  </si>
  <si>
    <t>AF-RC-04</t>
  </si>
  <si>
    <t>Posibilidad de pérdida de recursos debido a que los funcionarios de cartera puedan ser objeto de concusión en ejercicio de sus funciones, por parte de los responsables de pago</t>
  </si>
  <si>
    <t>Omisión de los controles establecidos en los procedimientos</t>
  </si>
  <si>
    <t>Pérdida de recursos</t>
  </si>
  <si>
    <t>AF-RS-03</t>
  </si>
  <si>
    <t>Posibilidad de pérdida recursos económicos de la entidad y/o investigaciones y sanciones disciplinarias por recibir dádivas o beneficios a nombre propio o de terceros por aceptación de glosas a favor de las entidades responsables de pago</t>
  </si>
  <si>
    <t xml:space="preserve"> Pérdida recursos económicos de la entidad y/o  Investigaciones y sanciones disciplinarias </t>
  </si>
  <si>
    <t>AF-RS-04</t>
  </si>
  <si>
    <t>Posibilidad de pérdida de recursos debido a que los funcionarios de cartera pueden recibir dádivas o beneficios a nombre propio o de terceros  en ejercicio de sus funciones, por parte de los responsables de pago.</t>
  </si>
  <si>
    <t>Omision de los controles establecidos en los procedimientos</t>
  </si>
  <si>
    <t>1. Formato CAR-F-14 Matriz general de cartera por entidad
2. Acta de comité de cartera.</t>
  </si>
  <si>
    <t>AF-RS-05</t>
  </si>
  <si>
    <t>Direccionamiento estratégico</t>
  </si>
  <si>
    <t>Gestión comercial</t>
  </si>
  <si>
    <t>AC-RS-01</t>
  </si>
  <si>
    <t>Falta de cumplimiento en la aplicación ley 1438 de 2011 y decreto 441 de 2022.</t>
  </si>
  <si>
    <t xml:space="preserve">Sanciones legales
Afectacion economica,
</t>
  </si>
  <si>
    <t>1. Anexos técnicos
2. Acuerdo de voluntades.</t>
  </si>
  <si>
    <t>1. Plan Anual de auditoria OACI-F-02
2. Declaración de Conocimiento código de Ética de la Auditoria Interna  Anexo 1 de Código de Ética
3. Carta de representación de veracidad de la información OACI-F-06  
4. Formato OACI-F-15 Compromiso de confidencialidad del Auditor</t>
  </si>
  <si>
    <t>1. Plan de auditoria OACI-F-04
2. Informe final  de Auditoria OACI-F-16</t>
  </si>
  <si>
    <t>Etiquetas de fila</t>
  </si>
  <si>
    <t>Cuenta de Descripción del Riesgo</t>
  </si>
  <si>
    <t>Auditoria Cuentas Médicas</t>
  </si>
  <si>
    <t>Consulta Externa
Apoyo Diagnóstico y compementación Terapéutica</t>
  </si>
  <si>
    <t>Gestion Comercial</t>
  </si>
  <si>
    <t>Gestion de investigacion e innovacion</t>
  </si>
  <si>
    <t xml:space="preserve">Gestion de Suministros y activos fijos 
</t>
  </si>
  <si>
    <t>Gestión de Talento Humano</t>
  </si>
  <si>
    <t>Gestión del Talento Humano</t>
  </si>
  <si>
    <t>Gestion farmacéutica</t>
  </si>
  <si>
    <t>Gestión farmacéutica</t>
  </si>
  <si>
    <t>Gestion Financiera</t>
  </si>
  <si>
    <t xml:space="preserve">Gestión Jurídica </t>
  </si>
  <si>
    <t>Gestión Mantenimiento</t>
  </si>
  <si>
    <t>Gestión Quirúrgica</t>
  </si>
  <si>
    <t>Gestión Suministros y Activos Fijos</t>
  </si>
  <si>
    <t>Gestion tecnológica</t>
  </si>
  <si>
    <t>Gestión tecnológica</t>
  </si>
  <si>
    <t>QHSE</t>
  </si>
  <si>
    <t>Sistema de informacion  y Atencion del usuario</t>
  </si>
  <si>
    <t>Sistemas</t>
  </si>
  <si>
    <t>Total general</t>
  </si>
  <si>
    <t>No. DEL RIESGO</t>
  </si>
  <si>
    <t>Descripción del Riesgo</t>
  </si>
  <si>
    <t>Zona de Riesgo Inherente</t>
  </si>
  <si>
    <t>Zona de Riesgo Residual</t>
  </si>
  <si>
    <t>CONTROL INTERNO</t>
  </si>
  <si>
    <t>Corrupción</t>
  </si>
  <si>
    <t>SICOF
Operacional</t>
  </si>
  <si>
    <t>Alto</t>
  </si>
  <si>
    <t>GESTIÓN DE SUMINISTROS Y ACTIVOS FIJOS</t>
  </si>
  <si>
    <t>GESTION TECNOLOGICA</t>
  </si>
  <si>
    <t>Posibilidad detrimento patrimonial por adquisición de equipos médicos de baja calidad  debido al favorecimiento en la emisión de Conceptos Técnicos y Certificaciones en la Contratación asociada a la adquisición  de Equipos Médicos, con beneficio lucrativo propio.</t>
  </si>
  <si>
    <t>GESTIÓN DE CONTRATACIÓN</t>
  </si>
  <si>
    <r>
      <rPr>
        <b/>
        <sz val="10"/>
        <color theme="1"/>
        <rFont val="Tahoma"/>
        <family val="2"/>
      </rPr>
      <t>Etapa de Selección:</t>
    </r>
    <r>
      <rPr>
        <sz val="10"/>
        <color theme="1"/>
        <rFont val="Tahoma"/>
        <family val="2"/>
      </rPr>
      <t xml:space="preserve"> Posibilidad de investigaciones y sanciones disciplinarias, penales y fiscales debido a la vulneracion a principios de la contratacion pública a favor de un tercero en la selección del contratista</t>
    </r>
  </si>
  <si>
    <t>Extremo</t>
  </si>
  <si>
    <t>GESTIÓN FINANCIERA</t>
  </si>
  <si>
    <t>Posibilidad de Sanciones de los Entes de inspección vigilancia y control por la Exclusion del giro a proveedores y contratistas para presionar y obtener algun beneficio personal.</t>
  </si>
  <si>
    <t>GESTIÓN ADMINISTRATIVA</t>
  </si>
  <si>
    <t>Posibilidad de Pérdida Recursos económicos de la Entidad y/o  Investigaciones y sanciones disciplinarias por recibir sobornos por aceptación de Glosa a favor de las entidades Responsables de Pago</t>
  </si>
  <si>
    <t>Posibilidad de Pérdida de Recursos económicos de la Institución por NO facturar servicios prestados por interéses particulares</t>
  </si>
  <si>
    <t>GESTIÓN DOCUMENTAL</t>
  </si>
  <si>
    <t xml:space="preserve"> Posibilidad de  Investigaciones y sanciones disciplinarias y punitivas por Utilización indebida y sustracción de la información física  por parte del personal de la entidad, </t>
  </si>
  <si>
    <t>GESTIÓN JURIDICA</t>
  </si>
  <si>
    <t>GESTIÓN DE MANTENIMIENTO</t>
  </si>
  <si>
    <t>Posibilidad de Sanciones administrativas y disciplinarias por Favorecimiento a un tercero  en la emisión de Conceptos Técnicos en la Contratación asociada a la adquisición, mantenimiento de   infraestructura hospitalaria y  equipo industrial.</t>
  </si>
  <si>
    <t>GESTIÓN DE SISTEMAS DE INFORMACIÓN Y COMUNICACIONES</t>
  </si>
  <si>
    <t>Posibilidad de Pérdida de recursos e imagen institucional debido a la alteración de la Información registrada en los Sistemas de información por parte de uno o más colaboradores del proceso en favorecimiento de un tercero.</t>
  </si>
  <si>
    <t>GESTIÓN QHSE</t>
  </si>
  <si>
    <t>Posibilidad de Sanciones administrativas y disciplinarias por Favorecimiento a un tercero  en la emisión de Conceptos Técnicos en la Contratación asociada al proceso</t>
  </si>
  <si>
    <t>GESTIÓN DE TALENTO HUMANO</t>
  </si>
  <si>
    <t>Posibilidad de Investigaciones de los organismos de control, disciplinarias y sanciones pecuniarias por Favorecer a un aspirante en el acceso a un cargo  sin el lleno de requisitos legales (personal de planta, CPS, empresa Temporal y Tercerizados asistenciales)</t>
  </si>
  <si>
    <t>Posibilidad de Sanciones administrativas y disciplinarias por Favorecimiento a un tercero  en la emisión de Conceptos Técnicos en la Contratación asociada a lo relacionado con Capacitación, bienestar, uniformes y otros elementos, contratación con empresas de suministro de personal.</t>
  </si>
  <si>
    <t>APOYO SERVICIOS DE SALUD</t>
  </si>
  <si>
    <t>GESTIÓN FARMACÉUTICA</t>
  </si>
  <si>
    <t xml:space="preserve">Posibilidad de Investigaciones y sanciones disciplinarias o  detrimento patrimonial debido al favorecimiento a terceros mediante la adquisición de medicamentos y dispositivos médicos </t>
  </si>
  <si>
    <t>GESTIÓN QUIRURGICA</t>
  </si>
  <si>
    <t>Posibilidad de afectación del servicio, Investigaciones y sanciones disciplinarias debido al favorecimiento a terceros mediante  la emisión de la evaluación técnica final en la contratación</t>
  </si>
  <si>
    <t>posibilidda de trafico de influencias conflicto de intereses  (amistas o enemistad,  persona influyente) en el proceso de vinculacion de personal para favorecer un tercero</t>
  </si>
  <si>
    <t>Posibilidad de Sanciones administrativas y disciplinarias por uso indebido de la informacion para obtener un beneficio particular.</t>
  </si>
  <si>
    <t>Posibilidad Investigaciones, sanciones administrativas, disciplinarias y detrimentro patrimonial por  ataques ciberneticos que modifiquen la informacion guardada  para obtener un beneficio particular.</t>
  </si>
  <si>
    <t>Opacidad</t>
  </si>
  <si>
    <t>GESTIÓN DE INVESTIGACIÓN E INNOVACIÓN</t>
  </si>
  <si>
    <t>Moderado</t>
  </si>
  <si>
    <t>Posibilidad de  Investigaciones, sanciones administrativas y disciplinarias por presentar información contable y financiera no fidedigna por falencia en la calidad de información y para benecifiar un tercero</t>
  </si>
  <si>
    <t>Posibilidad de Investigaciones, sanciones administrativas, disciplinarias y afectación economica por hurto o perdida de medicamentos y dispositivos medicos con alto valor comercial en el servicio farmaceutico derivados de falta de principos y valores insitucionales del personal del servicio farmaceutico.</t>
  </si>
  <si>
    <t>Fraude</t>
  </si>
  <si>
    <t>Posibilidad de Investigaciones, sanciones administrativas, disciplinarias y afectación economica por hurto o perdida de medicamentos y dispositivos medicos  de los carro de paro derivados de falta de principos y valores insitucionales del personal responsable</t>
  </si>
  <si>
    <t>GESTIÓN TECNOLÓGICA</t>
  </si>
  <si>
    <t xml:space="preserve">Posible afectación del servicio, Investigaciones y sanciones disciplinarias por  uso indebido y/o perdida de equipos biomedicos por intereses  personales
</t>
  </si>
  <si>
    <t>Soborno</t>
  </si>
  <si>
    <t>PTEE
Operacional</t>
  </si>
  <si>
    <t>Posibilidad de Investigaciones y sanciones disciplinarias y economicas  por recibir o solicitar cualquier dádiva o beneficio a nombre propio o de terceros para agilizar o demorar el pago.</t>
  </si>
  <si>
    <t xml:space="preserve">Posibilidad de Investigaciones y sanciones disciplinarias y economicas  por recibir o solicitar cualquier dádiva o beneficio a nombre propio o de terceros para efectuar un doble pago al mismo contratista. </t>
  </si>
  <si>
    <t>Posibilidad de Pérdida Recursos económicos de la Entidad y/o  Investigaciones y sanciones disciplinarias por recibir dádivas o beneficios a nombre propio o de terceros por aceptación de Glosas a favor de las entidades Responsables de Pago</t>
  </si>
  <si>
    <t>SISTEMA DE INFORMACION Y ATENCION AL USUARIO</t>
  </si>
  <si>
    <t xml:space="preserve"> Posibilidad de Investigaciones, sanciones administrativas, disciplinarias por recibir cualquier dádiva o beneficio a nombre propio o de terceros por omitir la gestión de PQR y reclamos realizados por alguna parte interesada</t>
  </si>
  <si>
    <t>Posibilidad de recibir cualquier dádiva o beneficio para celebrar acuerdos de voluntades con determinadas personas juridicas sin que  cumpla con los requisitos minimos para su selección ley 1438 de 2011 y decreto 441 de 2022.</t>
  </si>
  <si>
    <t>Planeación</t>
  </si>
  <si>
    <t>Riesgo de gestión</t>
  </si>
  <si>
    <t>Riesgo de salud</t>
  </si>
  <si>
    <t>DOFA</t>
  </si>
  <si>
    <t>SGC PMC</t>
  </si>
  <si>
    <t>Empleados</t>
  </si>
  <si>
    <t xml:space="preserve">Riesgo de seguridad de la información. </t>
  </si>
  <si>
    <t>Peligros/Riesgos</t>
  </si>
  <si>
    <t>SST</t>
  </si>
  <si>
    <t>Contratistas</t>
  </si>
  <si>
    <t>Evitar</t>
  </si>
  <si>
    <t>Finalizado</t>
  </si>
  <si>
    <t>Gestión del Riesgo Integral</t>
  </si>
  <si>
    <t>Riesgo asistencial</t>
  </si>
  <si>
    <t>Riesgo actuarial</t>
  </si>
  <si>
    <t>Salidas No Conformes</t>
  </si>
  <si>
    <t>SGA</t>
  </si>
  <si>
    <t>Proveedores</t>
  </si>
  <si>
    <t>Compartir</t>
  </si>
  <si>
    <t>Información para la calidad</t>
  </si>
  <si>
    <t>Riesgo de lavado de activos, financiación del terrorismo y proliferación de armas de destrucción masiva. (SARLAF/PADM)</t>
  </si>
  <si>
    <t>Riesgo de crédito</t>
  </si>
  <si>
    <t>Seguridad del paciente</t>
  </si>
  <si>
    <t>Clientes</t>
  </si>
  <si>
    <t>Auditoría para el mejoramiento continuo</t>
  </si>
  <si>
    <t>Riesgo de liquidez</t>
  </si>
  <si>
    <t>Contraparte</t>
  </si>
  <si>
    <t>Económico Reputacional
Operacional
Legal</t>
  </si>
  <si>
    <t>Habilitación</t>
  </si>
  <si>
    <t>Riego de mercado</t>
  </si>
  <si>
    <t>Matriz de partes interesadas</t>
  </si>
  <si>
    <t>Relaciones laborales</t>
  </si>
  <si>
    <t>Usuarios</t>
  </si>
  <si>
    <t>Acreditación</t>
  </si>
  <si>
    <t>Riesgos de lavado de activos y financiación de terrorismo</t>
  </si>
  <si>
    <t>Auditorías</t>
  </si>
  <si>
    <t>Personas naturales</t>
  </si>
  <si>
    <t>Atención urgencias</t>
  </si>
  <si>
    <t>Referencia y Contrareferencia</t>
  </si>
  <si>
    <t>Revisión por la Dirección</t>
  </si>
  <si>
    <t>Personas juridicas</t>
  </si>
  <si>
    <t>Riesgo fiscal</t>
  </si>
  <si>
    <t>Asociados</t>
  </si>
  <si>
    <t>Atención hospitalaria</t>
  </si>
  <si>
    <t>Hospitalización</t>
  </si>
  <si>
    <t>Riesgo contractual</t>
  </si>
  <si>
    <t>Normatividad Externa</t>
  </si>
  <si>
    <t>Unidades de Cuidado Crítico</t>
  </si>
  <si>
    <t>Riesgo clínico</t>
  </si>
  <si>
    <t>Ginecobstetricia</t>
  </si>
  <si>
    <t>Riesgo contable</t>
  </si>
  <si>
    <t>Esterilización</t>
  </si>
  <si>
    <t>Gestión preventiva y predictiva</t>
  </si>
  <si>
    <t>Programas institucionales</t>
  </si>
  <si>
    <t>Salud pública</t>
  </si>
  <si>
    <t>RIAS</t>
  </si>
  <si>
    <t>Apoyo diagnóstico</t>
  </si>
  <si>
    <t>Apoyo terapéutico</t>
  </si>
  <si>
    <t>Enfermería</t>
  </si>
  <si>
    <t xml:space="preserve">Docencia de servicio </t>
  </si>
  <si>
    <t>Contratación</t>
  </si>
  <si>
    <t>Contabilidad</t>
  </si>
  <si>
    <t>Presupuesto</t>
  </si>
  <si>
    <t>Costos</t>
  </si>
  <si>
    <t>Comunicaciones y medios</t>
  </si>
  <si>
    <t>Gestión ambiente físico</t>
  </si>
  <si>
    <t>Gestión servicios de apoyo</t>
  </si>
  <si>
    <t>Lavandería</t>
  </si>
  <si>
    <t>Aseo y desinfección</t>
  </si>
  <si>
    <t>Vigilancia</t>
  </si>
  <si>
    <t>Alimentación</t>
  </si>
  <si>
    <t>Control Interno disciplinario</t>
  </si>
  <si>
    <t>PROBABILIDAD</t>
  </si>
  <si>
    <t>Muy Alta</t>
  </si>
  <si>
    <t>AF-RC-01
GAD-RC-02</t>
  </si>
  <si>
    <t>Alta</t>
  </si>
  <si>
    <t>GAD-RS-01</t>
  </si>
  <si>
    <t>GAD-RC-01</t>
  </si>
  <si>
    <t>Media</t>
  </si>
  <si>
    <t>GAC-RO-01
AF-RS-01</t>
  </si>
  <si>
    <t>SIAU-RS-01
A-RC-01
C-RS-01
C-RS-02
GAD-RC-03
GAD-RS-02
GAD-RS-03
GAD-RS-04</t>
  </si>
  <si>
    <t>TH-RC-01
TH-RC-03
TH-RC-05
ASS-RC-01
GQR-RC-01
SF-RF-01
AF-RO-01
AF-RS-02
A-RC-02
C-RC-01
C-RC-02
GD-RC-01</t>
  </si>
  <si>
    <t>Medio</t>
  </si>
  <si>
    <t>Baja</t>
  </si>
  <si>
    <t>QHSE-RC-01
TH-RC-02
TH-RC-04
OAJ-RC-01
GSIC-RC-01
MAN-RC-01
OACI-RC-01</t>
  </si>
  <si>
    <t>SF-RC-01
SF-RF-02
GSIC-RC-02
GSIC-RO-01
IB-RF-01</t>
  </si>
  <si>
    <t>Bajo</t>
  </si>
  <si>
    <t>Muy Baja</t>
  </si>
  <si>
    <t>Leve</t>
  </si>
  <si>
    <t>Menor</t>
  </si>
  <si>
    <t>Catastrófico</t>
  </si>
  <si>
    <t>IMPACTO</t>
  </si>
  <si>
    <t>AF-RC-01
GAD-RC-01
GAD-RC-02</t>
  </si>
  <si>
    <t>TH-RC-02
GAC-RO-01</t>
  </si>
  <si>
    <t>TH-RC-04
SIAU-RS-01
OAJ-RC-01
A-RC-01
C-RS-01
C-RS-02
IB-RC-01
GAD-RC-03
GAD-RS-02
GAD-RS-03
GAD-RS-04</t>
  </si>
  <si>
    <t>TH-RC-01
TH-RC-03
ASS-RC-01
GQR-RC-01
SF-RC-01
SF-RF-01
AF-RO-01
A-RC-02
C-RC-01
C-RC-02
GD-RC-01
GSIC-RC-02
IB-RF-01</t>
  </si>
  <si>
    <t>QHSE-RC-01
GSIC-RC-01
MAN-RC-01
OACI-RC-01</t>
  </si>
  <si>
    <t>Tabla Criterios para definir el nivel de probabilidad</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</si>
  <si>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</si>
  <si>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</si>
  <si>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</si>
  <si>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</si>
  <si>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</si>
  <si>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Descripción del Riesgo Impacto</t>
  </si>
  <si>
    <t>Riesgo OACI-RC-01</t>
  </si>
  <si>
    <t>Riesgo A-RC-01</t>
  </si>
  <si>
    <t>Riesgo IB-RC-01</t>
  </si>
  <si>
    <t>Riesgo C-RC-01</t>
  </si>
  <si>
    <t>Riesgo C-RC-02</t>
  </si>
  <si>
    <t>Riesgo AF-RC-01</t>
  </si>
  <si>
    <t>Riesgo GAD-RC-01</t>
  </si>
  <si>
    <t>Riesgo GAD-RC-02</t>
  </si>
  <si>
    <t>Riesgo GAD-RC-03</t>
  </si>
  <si>
    <t>Riesgo GD-RC-01</t>
  </si>
  <si>
    <t>Riesgo OAJ-RC-01</t>
  </si>
  <si>
    <t>Riesgo MAN-RC-01</t>
  </si>
  <si>
    <t>Riesgo GSIC-RC-01</t>
  </si>
  <si>
    <t>Riesgo CA-RC-01</t>
  </si>
  <si>
    <t>Riesgo TH-RC-01</t>
  </si>
  <si>
    <t>Riesgo TH-RC-02</t>
  </si>
  <si>
    <t>Riesgo ASS-RC-01</t>
  </si>
  <si>
    <t>Riesgo SF-RC-01</t>
  </si>
  <si>
    <t>Riesgo GQR-RC-01</t>
  </si>
  <si>
    <t>Riesgo A-RC-02</t>
  </si>
  <si>
    <t>Riesgo TH-RC-03</t>
  </si>
  <si>
    <t>Riesgo TH-RC-04</t>
  </si>
  <si>
    <t>Riesgo GSIC-RC-02</t>
  </si>
  <si>
    <t>Riesgo GSIC-RO-01</t>
  </si>
  <si>
    <t>Riesgo GAC-RO-01</t>
  </si>
  <si>
    <t>Riesgo AF-RO-01</t>
  </si>
  <si>
    <t>Riesgo SF-RF-01</t>
  </si>
  <si>
    <t>Riesgo SF-RF-02</t>
  </si>
  <si>
    <t>Riesgo IB-RF-01</t>
  </si>
  <si>
    <t>Riesgo C-RS-01</t>
  </si>
  <si>
    <t>Riesgo C-RS-02</t>
  </si>
  <si>
    <t>Riesgo AF-RS-01</t>
  </si>
  <si>
    <t>Riesgo AF-RS-02</t>
  </si>
  <si>
    <t>Riesgo GAD-RS-01</t>
  </si>
  <si>
    <t>Riesgo GAD-RS-02</t>
  </si>
  <si>
    <t>Riesgo GAD-RS-03</t>
  </si>
  <si>
    <t>Riesgo SIAU-RS-01</t>
  </si>
  <si>
    <t>Riesgo GAD-RS-04</t>
  </si>
  <si>
    <t>Riesgo TH-RC-05</t>
  </si>
  <si>
    <t xml:space="preserve">No. </t>
  </si>
  <si>
    <t xml:space="preserve">Pregunta:
</t>
  </si>
  <si>
    <t>Respuesta</t>
  </si>
  <si>
    <t>Si</t>
  </si>
  <si>
    <t>No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</si>
  <si>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</si>
  <si>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</si>
  <si>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</si>
  <si>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</si>
  <si>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</si>
  <si>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</si>
  <si>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</si>
  <si>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</si>
  <si>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</si>
  <si>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</si>
  <si>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</si>
  <si>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</si>
  <si>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</si>
  <si>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</si>
  <si>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</si>
  <si>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</si>
  <si>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</si>
  <si>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</si>
  <si>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 Daño Ambiental?</t>
  </si>
  <si>
    <t>Exite riesgo de contagio (considerando que es la posibilidad de pérdida o daño que puede sufrir una organizació , sea directa o indirectamente, por una acción o experiencia de una persona natural o jurídica que posee vínculos con la organización y puede ejercer influencia sobre ella, persona que se encuentra con situaciones comprometidas por delitos de lavado de activos, financiamiento del terrorismo, corrupcion, opacidad y fraude).</t>
  </si>
  <si>
    <t>Total de preguntas afirmativas</t>
  </si>
  <si>
    <t>Total preguntas negativas</t>
  </si>
  <si>
    <t>Puntaje Respuestas</t>
  </si>
  <si>
    <t>Calificación del Riesgo</t>
  </si>
  <si>
    <t>Tabla Criterios para definir el nivel de impacto</t>
  </si>
  <si>
    <t>Calificación del impacto</t>
  </si>
  <si>
    <t>Calificación del riesgo en 0</t>
  </si>
  <si>
    <t>Calificación del riesgo en 1 a 5</t>
  </si>
  <si>
    <t>Calificación del riesgo entre 6-11</t>
  </si>
  <si>
    <t>Calificación del riesgo entre 12-20</t>
  </si>
  <si>
    <t xml:space="preserve">E.S.E HOSPITAL UNIVERSITARIO SAN RAFAEL DE TUNJA </t>
  </si>
  <si>
    <t>CONTROL DE CAMBIOS</t>
  </si>
  <si>
    <t>No. VERSION</t>
  </si>
  <si>
    <t>FECHA</t>
  </si>
  <si>
    <t xml:space="preserve"> RESPONSABLE </t>
  </si>
  <si>
    <t>DESCRIPCION</t>
  </si>
  <si>
    <t>27/10/2020</t>
  </si>
  <si>
    <t>María Pilar Patiño Bello</t>
  </si>
  <si>
    <t>Revision de formato</t>
  </si>
  <si>
    <t>Se Actualiza formato, inclusión de criterios</t>
  </si>
  <si>
    <t>Se inlcuye columna G para identificación de Subproceso</t>
  </si>
  <si>
    <t>Dorisol Pamplona Vanegas</t>
  </si>
  <si>
    <t>Se incluye un criterio para la tabla de impacto alineado con los riesgos de opacidad y fraude; se incluye fila de proceso y se elimina objetivo y alcance con el fin de unificar Formato.</t>
  </si>
  <si>
    <t>Lina María Patarroyo Parra</t>
  </si>
  <si>
    <t>Se organizan filas de proceso - subproceso, descrpición del riesgo, se cambia el nombre de causa raiz a causas, se incluyen filas de consecuencias y categorias de riesgos, con el fin de unificar la estructura del formato con todos los tipos de riesgos
Se incluye un criterio a la evaluación de impacto y se toma en la tabla de valoración del impacto.</t>
  </si>
  <si>
    <t>Se modifica el nombre del formato Para que incluya los riesgos de soborno, se realizan ajustes en el instructivo en tipo y categoria.</t>
  </si>
  <si>
    <t>Se cambia el número de riesgo a código de riesgo, con la finanlidad de generar el consecutivo organizado por proceso y tipo de riesgo</t>
  </si>
  <si>
    <t>1. Articulación con las actualizaciones realizadas al manual de gestión de riesgos OADS-M-2
2. Actualización del instructivo</t>
  </si>
  <si>
    <t>Aceptar</t>
  </si>
  <si>
    <t>Reducir (compartir)</t>
  </si>
  <si>
    <t>Económico y Reputacional</t>
  </si>
  <si>
    <t>Plan de accion (solo para la opción reducir)</t>
  </si>
  <si>
    <t>Daños Activos Fisicos</t>
  </si>
  <si>
    <t>Ejecucion y Administracion de procesos</t>
  </si>
  <si>
    <t>Fallas Tecnologicas</t>
  </si>
  <si>
    <t>Fraude Externo</t>
  </si>
  <si>
    <t>Fraude Interno</t>
  </si>
  <si>
    <t>Relaciones Laborales</t>
  </si>
  <si>
    <t>Usuarios, productos y practicas , organizacionales</t>
  </si>
  <si>
    <t>Sin Documentar</t>
  </si>
  <si>
    <t>Registro Sustancial</t>
  </si>
  <si>
    <t>Registro Material</t>
  </si>
  <si>
    <t>Reducir</t>
  </si>
  <si>
    <t>El líder del proceso según necesidad emite el estudio previo de conveniencia y oportunidad de acuerdo al tipo de contratación y según la necesidad del servicio, teniendo en cuenta lo establecido en resolución 376 del 2024 donde se adopta el manual de contratación por acuerdo No.014 de 2014 en donde están los requisitos, mediante el formato C-F-28 Estudio previo de conveniencia y oportunidad , requerimientos, subasta inversa, o convocatoria publica y/o C-F-27 Estudio previo de conveniencia y oportunidad - prestación de servicios</t>
  </si>
  <si>
    <t>El líder del proceso según la necesidad basado en las especificaciones técnicas y las ofertas presentadas por los proveedores emite el concepto técnico a través del formato C-F-31 Evaluación técnica Definitiva teniendo en cuenta lo establecido en resolución 376 del 2024 donde se adopta el manual de contratación por acuerdo No.014 de 2014</t>
  </si>
  <si>
    <t>El líder del proceso según necesidad emite el estudio previo de conveniencia y oportunidad de acuerdo al tipo de contratación y según la necesidad del servicio, teniendo en cuenta lo establecido en resolución 376 de 2024 donde se adopta el manual de contratación por acuerdo No.014 de 2014 en donde están los requisitos, mediante el formato C-F-51 Estudio previo de conveniencia y oportunidad, requerimientos, subasta inversa, o convocatoria pública y/o C-F-27 Estudio previo de conveniencia y oportunidad - prestación de servicios</t>
  </si>
  <si>
    <t>1. C-F-51 Estudio previo de conveniencia y oportunidad, requerimientos, subasta inversa, o convocatoria pública.
2. C-F-27 Estudio previo de conveniencia y oportunidad - prestación de servicios</t>
  </si>
  <si>
    <t xml:space="preserve">	El líder del proceso según necesidad emite el estudio previo de conveniencia y oportunidad de acuerdo al tipo de contratación y según la necesidad del servicio, teniendo en cuenta lo establecido en resolución 376 de 2024 donde se adopta el manual de contratación por acuerdo No.014 de 2014 en donde están los requisitos, mediante el formato C-F-51 Estudio previo de conveniencia y oportunidad, requerimientos, subasta inversa, o convocatoria pública y/o C-F-27 Estudio previo de conveniencia y oportunidad - prestación de servicios</t>
  </si>
  <si>
    <t>La profesional de nómina y/o los profesionales delegados previo a la vinculación del personal revisan hojas de vida, cumplimiento de requisitos para la selección y vinculación del personal por medio del formato TH-F-45 Verificación requisitos de hoja de vida y habilitación el cual se formaliza a través de firma una vez cumpla con los requisitos allí definidos de acuerdo a lo establecido en el TH-PR-08 Procedimiento selección, ingreso y promoción de personal, TH-PR-05 procedimiento de verificación, manejo y control y custodia de historias laborales y el TH-PR-42 Procedimiento de selección de personal en misión.</t>
  </si>
  <si>
    <t xml:space="preserve">	
1. TH-F-45 Verificación requisitos de hoja de vida y habilitación
2. Hojas de vida personal vinculado
3. Anexo Técnico personal en misión
4. TH-F-75 Base de datos para el registro de personal nuevo</t>
  </si>
  <si>
    <t>Posibilidad de sanciones administrativas y disciplinarias por favorecimiento a un tercero en la emisión de conceptos técnicos en la contratación asociada a lo relacionado con capacitación, bienestar, uniformes y otros elementos, contratación con empresas de suministro de personal.</t>
  </si>
  <si>
    <t xml:space="preserve">	
Investigaciones de los organismos de control, disciplinarias y sanciones pecuniarias</t>
  </si>
  <si>
    <t>El líder del proceso según necesidad emite el estudio previo de conveniencia y oportunidad de acuerdo al tipo de contratación y según la necesidad del servicio, teniendo en cuenta lo establecido en resolución 376 del 2024 donde se adopta el manual de contratación por acuerdo No.014 de 2014 en donde están los requisitos, mediante el formato C-F-28 Estudio previo de conveniencia y oportunidad , requerimientos, subasta inversa, o convocatoria publica y/o C-F-51 Estudio previo de conveniencia y oportunidad</t>
  </si>
  <si>
    <t>1. C-F-28 Estudio previo de conveniencia y oportunidad , requerimientos, subasta inversa, o convocatoria publica 
2. C-F-51 Estudio previo de conveniencia y oportunidad</t>
  </si>
  <si>
    <t>El líder de talento humano Según la necesidad basado en las especificaciones técnicas y las ofertas presentadas por los proveedores emite el concepto técnico a través del formato C-F-31 Evaluación técnica definitiva, y en caso de las contrataciones directas se acompaña del formato C-F-27 Estudio de conveniencia y oportunidad - Prestación de servicios</t>
  </si>
  <si>
    <t>1. C-F-31 Evaluación técnica definitiva
2. C-F-27 Estudio de conveniencia y oportunidad - Prestación de servicios (Cuando aplique)
3. Especificaciones técnicas
4. Propuestas</t>
  </si>
  <si>
    <t xml:space="preserve">	
Posibilidad de tráfico de influencias conflicto de intereses (amistad o enemistad, persona influyente) en el proceso de vinculación de personal para favorecer un tercero</t>
  </si>
  <si>
    <t>Posibilidad de investigaciones y sanciones disciplinarias por celebrar contrato sin la verificación de títulos académicos del personal asistencial en misión, CPS, administrativos y de planta de la institución</t>
  </si>
  <si>
    <t>El profesional de talento humano una vez se radique la solicitud al correo electrónico realiza seguimiento a las mismas a través de TH-F-88 Matriz de seguimiento de requisitos de formación continua del estándar de talento humano- personal en misión de acuerdo a lo descrito en el procedimiento TH-PR-53 verificación de títulos.</t>
  </si>
  <si>
    <t xml:space="preserve">	
Posibilidad de sanciones administrativas y disciplinarias por concentración de poder que puede generar prácticas no éticas o de conflictos de interés en investigaciones desarrolladas en el HUSRT para beneficio de un tercero</t>
  </si>
  <si>
    <t>El comité de ética en investigación realizan análisis, aprobación y seguimiento de las investigaciones de la ESE HUSRT anualmente cuando se traten de proyectos que tengan una duración de un año y para los proyectos con duración inferior se realizará el seguimiento al 50% del cronograma propuesto en el proyecto. A través de los siguientes formatos:
Actas de comité de ética en investigación.
GAC-F-04 Consentimiento informado comité de ética en investigación
GAC-F-05 Carta de compromiso del comité de ética en investigación
GAC-F-06 Formato de evaluación y seguimiento de investigaciones.
GAC-F-4 Resumen de investigación</t>
  </si>
  <si>
    <t xml:space="preserve">	
Posibilidad de investigaciones, sanciones administrativas, disciplinarias por recibir cualquier dádiva o beneficio a nombre propio o de terceros por omitir la gestión de PQR y reclamos realizados por alguna parte interesada</t>
  </si>
  <si>
    <t>El coordinador y el técnico de SIAU una vez se reciben la manifestaciones realiza la clasificación, consolidación de la información en los formatos SIAU-F-13 Matriz de seguimiento de quejas y reclamos y SIAU- F-18 Matriz de consolidación de subgerencias por servicio y por factor de calidad, la incluye en informe mensual de petición, quejas y reclamos que se presenta a gerencia y tramitan cumpliendo con los tiempos de respuesta señalados en la Resolución 194 de 2018 vigente, de acuerdo a lo descrito en el procedimiento SIAU-PR-02 Tramité y respuesta a manifestaciones de inconformidad. El informe es publicado en la página web del hospital en el link de atención y servicios a la ciudadanía petición quejas y reclamos informe.</t>
  </si>
  <si>
    <t>1. SIAU-F-13 Matriz de seguimiento de quejas y reclamo
2. SIAU- F-18 Matriz de consolidación de subgerencias por servicio y por factor de calidad
3. Informe mensual de petición, quejas y reclamos</t>
  </si>
  <si>
    <t>Posibilidad de afectación del servicio por favorecimiento a terceros en la evaluación técnica final en la contratación que conlleven a investigaciones y sanciones disciplinarias</t>
  </si>
  <si>
    <t>El líder del proceso según necesidad emite el estudio previo de conveniencia y oportunidad de acuerdo al tipo de contratación y según la necesidad del servicio, teniendo en cuenta lo establecido en resolución 376 del 2024 donde se adopta el manual de contratación por acuerdo No.014 de 2024 en donde están los requisitos mediante el formato C-F-28 Estudio previo de conveniencia y oportunidad, requerimientos, subasta inversa, o convocatoria publica. y/o C-F-27 Estudio previo de conveniencia y oportunidad - prestación de servicios</t>
  </si>
  <si>
    <t xml:space="preserve">	
1. Evaluación técnica definitiva C-F-31 del periodo evaluado
2. Especificaciones técnicas
3. Propuestas</t>
  </si>
  <si>
    <t xml:space="preserve">	El líder del proceso según necesidad emite el estudio previo de conveniencia y oportunidad de acuerdo al tipo de contratación y según la necesidad del servicio, teniendo en cuenta lo establecido en resolución 376 del 2024 donde se adopta el manual de contratación por acuerdo No.014 de 2024 en donde están los requisitos mediante el formato C-F-28 Estudio previo de conveniencia y oportunidad, requerimientos, subasta inversa, o convocatoria publica. y/o C-F-27 Estudio previo de conveniencia y oportunidad - prestación de servicios</t>
  </si>
  <si>
    <t>1. Evaluación técnica definitiva C-F-31 del periodo evaluado
2. Especificaciones técnicas
3. Propuestas</t>
  </si>
  <si>
    <t>Posibilidad de investigaciones y sanciones disciplinarias o detrimento patrimonial debido al favorecimiento a terceros mediante la adquisición de medicamentos y dispositivos médicos</t>
  </si>
  <si>
    <t xml:space="preserve">	
El director técnico de farmacia según necesidad analiza la viabilidad de la necesidad de adquisición de medicamentos y dispositivos y emite el requerimiento de acuerdo al tipo de contratación según lo establecido en el Procedimiento selección y adquisición de medicamentos y dispositivos médicos SF-PR-23 mediante el formato C-F-28, Y C-F-51 estudio previo de conveniencia y oportunidad ( convocatorias) C-F-31 Evaluación técnica definitiva, C-F-32 evaluación técnica preliminar.</t>
  </si>
  <si>
    <t>1. Relación contratos del periodo
2. C-F-28 Estudio previo de conveniencia y oportunidad, requerimientos, subasta inversa o convocatoria publica
3. C-F-31 Evaluación técnica definitiva
4. C-F-51 estudio previo de conveniencia y oportunidad ( convocatorias)</t>
  </si>
  <si>
    <t xml:space="preserve">	
Los regentes y tecnólogos administrativos cotejan los inventarios aleatorios mensualmente a través del formato SF-F-58 Control de lotes y fechas de vencimiento con el fin de garantizar que las existencias físicas sean concordantes con el saldo reportado por el sistema (SERVINTE)</t>
  </si>
  <si>
    <t>1. SF-F-58 Control de lotes y fechas de vencimiento</t>
  </si>
  <si>
    <t>Posibilidad de investigaciones, sanciones administrativas, disciplinarias y afectación economica por hurto o perdida de medicamentos y dispositivos medicos de los carro de paro derivados de falta de principos y valores insitucionales del personal responsable</t>
  </si>
  <si>
    <t>La enfermera jefe durante la primera semana de cada mes verifica el estado actual de los medicamentos, dispositivos médicos (fecha de vencimiento, lote, y cantidad), la cual queda registrada en el formato SF-F-36 Inventario de carro de paro y SF-F-38 Listado de reserva autorizada de medicamentos y dispositivos médicos para servicios , teniendo en cuenta el procedimiento SF-PR-61 Custodia, verificación, uso y reposición del carro de paro y reservas autorizadas con el fin de verificar el estado actual y uso de los medicamentos y dispositivos médicos.</t>
  </si>
  <si>
    <t>El químico farmacéutico realiza auditorías de carro de paro trimestralmente por medio del formato SF-F-59 Auditoria carros de paro de acuerdo a lo descrito en el procedimiento SF-PR-61 custodia, verificación, uso y reposición del carro de paro y reservas autorizadas.</t>
  </si>
  <si>
    <t xml:space="preserve">Posibilidad de providencias en contra de la institución, por inefectivo seguimiento a procesos judiciales o favorecimiento a la parte demandante al ejercer una defensa judicial </t>
  </si>
  <si>
    <t>Los abogados del proceso de gestión jurídica realizan seguimiento mensual a los procesos judiciales frente a términos para defensa técnica y a la trazabilidad de los mismos conforme a lo establecido en el OAJ-PR-05 Procedimiento procesos administrativos mediante OAJ-F-18 Matriz general de proceso y se elabora informe trimestral al comité de conciliación por parte de la secretario técnica.</t>
  </si>
  <si>
    <t xml:space="preserve">El tesorero mensualmente aplica lo establecido en el AF-PR-36 Procedimiento liquidación y Giro de Cuentas a fin de realizar la priorización de pagos, conforme a la llegada de las facturas y a los plazos de pago y realiza informe de seguimiento plan financiero de cuentas por pagar.
Resolución 048 de 2021 </t>
  </si>
  <si>
    <t xml:space="preserve">	
Posibilidad de investigaciones, sanciones administrativas y disciplinarias por presentar información contable y financiera no fidedigna por falencia en la calidad de información y para benecifiar un tercero</t>
  </si>
  <si>
    <t>La contadora del HUSRT mensualmente valida la generación de interfaces del sistema de información SERVINTE de los procesos responsables teniendo en cuenta lo descrito en la resolución vigente que los registros sean individuales y que se encuentren soportados en un documento fuente</t>
  </si>
  <si>
    <t>El profesional de tesorería y/o el tecnólogo administrativo una vez se radica la cuenta validan que estas cumplan con los requisitos establecidos en el AF-PR-44 procedimiento Tramite de cuentas, según sea el caso se diligencia el formato AF-F-24 Constancia de radicación de cuentas de cobro y facturas de contratos de prestación de servicios para contratos por prestación de servicios y/o el formato AF-F-25 Constancia de radicación de cuentas de cobro de suministros y proveedores de servicios.</t>
  </si>
  <si>
    <t>Posibilidad de investigaciones y sanciones disciplinarias y económicas por recibir o solicitar cualquier dádiva o beneficio a nombre propio o de terceros para efectuar un doble pago al mismo contratista.</t>
  </si>
  <si>
    <t>El líder de gestión de suministros y activos fijos según la necesidad verifica el cumplimiento contractual frente a las especificaciones técnicas de los bienes e insumos a ingresar, genera informe mensual de ingreso y egresos a contabilidad según lo establecido en el procedimiento A-PR-01Ingreso de Mercancías a través de facturas y certificaciones de recibido a satisfacción</t>
  </si>
  <si>
    <t xml:space="preserve">	
Posible detrimento patrimonial por uso indebido de los bienes de consumo en favorecimiento un tercero.</t>
  </si>
  <si>
    <t>El técnico administrativo de gestión de suministros y activos fijos encargado del módulo de activos del sistema de información servinte recibe las solicitudes de los procesos por sistema y/o por medio del A-F-01 Formato de solicitud de insumos - Almacén , genera la salida de almacén a través del comprobante de egreso, el cual es analizado y aprobado por el coordinador de gestión de suministros y activos fijos, el comprobante se entrega a los técnicos encargados de llevar el suministro a cada área de acuerdo a lo descrito en el A-PR-15 Procedimiento de solicitud insumos.</t>
  </si>
  <si>
    <t>1. Solicitud de pedido de insumos de consumo realizado por SERVINTE
2. A-F-01 Formato de solicitud de insumos - Almacén
3. Comprobante de egreso Servinte/ modulo de activos</t>
  </si>
  <si>
    <r>
      <t xml:space="preserve">Etapa de Selección: </t>
    </r>
    <r>
      <rPr>
        <sz val="10"/>
        <color rgb="FF000000"/>
        <rFont val="Tahoma"/>
        <family val="2"/>
      </rPr>
      <t>Posibilidad de investigaciones y sanciones disciplinarias, penales y fiscales debido a la vulneración a principios de la contratación pública a favor de un tercero en la selección del contratista</t>
    </r>
  </si>
  <si>
    <t xml:space="preserve">	
El coordinador de contratación según necesidad da aplicación a lo descrito en resolución vigente (res.376 del 2024) donde se adopta el manual de contratación por acuerdo No.014 de 2024, según cada modalidad de selección contractual, frente a los requisitos allí señalados para la selección de contratistas.</t>
  </si>
  <si>
    <t>1. Relación de contratos suscritos en el periodo evaluado
2. Links de publicación en el SECOP
3. Evaluación del contratista
4. Respuesta a observaciones
5. Acta de cierre del proceso
6. Propuesta oferente
7. Estudios previos y demás soportes asociados a la etapa precontractual.
8. C-F-31 Evaluación técnica Definitiva
9. C-F-29 informe evaluación jurídica definitiva</t>
  </si>
  <si>
    <t>La secretaria técnica del comité de contratación según necesidad, para el caso de convocatoria pública, documenta a través de actas, el estudio del proceso y la selección del contratista.</t>
  </si>
  <si>
    <t>1. Actas de comité de contratación realizadas en el periodo evaluado</t>
  </si>
  <si>
    <t>El supervisor o interventor de contrato de suministros a necesidad revisa y avala cada uno de los elementos que ingresan a la entidad, dejando registro en el formato C-F-04 informe de supervisor con el fin de que cumplan con criterios de calidad conforme al objeto contractual dando cumplimiento al Manual de supervisión e interventoria.</t>
  </si>
  <si>
    <t>Posibilidad de investigaciones y sanciones disciplinarias, penales y fiscales en la etapa de selección por recibir dádivas o beneficios a nombre propio o de terceros para emitir resultados de las evaluaciones distintos a la realidad, en contratos de convocatoria publica y requerimientos.</t>
  </si>
  <si>
    <t>El coordinador de contratación, con los intervinientes realizan las evaluaciones (jurídica, técnica ) cuando se trate de convocatorias publicas dando aplicabilidad a la resolución 376 del 2024 donde se adopta el manual de contratación por acuerdo No 014 de 2024, según cada modalidad de selección contractual, frente a los requisitos allí señalados para la selección de contratistas., evaluación consignada en el formato CF-30 Informe Evaluación Jurídica Preliminar, CF-31 Evaluación técnica Definitiva.</t>
  </si>
  <si>
    <t xml:space="preserve">	
1. Listado de contratos de convocatoria publica y requerimientos, publicados en SECOF y pagina WEB, evaluación de los contratistas.
2. C-F-30 Informe Evaluación Jurídica Preliminar ,
3. C-F-31 Evaluación técnica Definitiva</t>
  </si>
  <si>
    <t>Posibilidad de investigaciones de carácter penal en la etapa de ejecución por recibir dádivas o beneficios a nombre propio o de terceros en la aceptación de bienes y/o servicios que no cumplan con las condiciones técnicas exigidas y/o las actividades del objeto contractual.</t>
  </si>
  <si>
    <t>El supervisor que sea designado según la necesidad de los contratos aplica el formato C-F-04 informe de supervisión, donde certifica el cumplimiento de las obligaciones contractuales</t>
  </si>
  <si>
    <t>El personal de gestión documental cada vez que se requiera, verifica la competencia y cumplimiento de los pasos a seguir para consulta y préstamo de documentos en cumplimiento del procedimiento GD-PR-15 CONSULTA Y PRESTAMO DE DOCUMENTOS y realiza trazabilidad mediante los formatos GD-F-01 FICHA REGISTRO PARA CONSULTA O PRESTAMO DOCUMENTOS, el Formato GD-F-20 FICHA REGISTRO PARA CONSULTA O PRESTAMO DOCUMENTOS ARCHIVOS DE GESTIÓN y el formato GD-F-12 TESTIGO DOCUMENTAL PRESTAMOS ARCHIVO CENTRAL.</t>
  </si>
  <si>
    <t>1. Formato GD- F-01 FICHA REGISTRO PARA CONSULTA O PRESTAMO DOCUMENTOS
2. Formato GD-F-20 FICHA REGISTRO PARA CONSULTA O PRESTAMO DOCUMENTOS ARCHIVOS DE GESTIÓN
3. GD-F-12 TESTIGO DOCUMENTAL PRESTAMOS ARCHIVO CENTRAL.</t>
  </si>
  <si>
    <t xml:space="preserve">	
El personal de Gestión documental una vez se requiera, verifica la solicitud y ejecuta los pasos a seguir para el préstamo y consulta de historias clínicas en cumplimiento del procedimiento GD-PR-24 Solicitud de historia clínica en consulta externa e internación, articulado al formato GD-F-32 Solicitud de copia de historia clínica y GD-F-34 Relación de solicitudes de copia de historia clínica.</t>
  </si>
  <si>
    <t>1. GD-F-32 Solicitud de copia de historia clínica
2. GD-F-34 Relación de solicitudes de copia de historia clínica.</t>
  </si>
  <si>
    <t xml:space="preserve">	
Posibilidad de pérdida de recursos e imagén instituciónal debido a la alteración de la información registrada en los sistemas de información por parte de uno o más colaboradores del proceso en favorecimiento de un tercero.</t>
  </si>
  <si>
    <t>El profesional de Tecnologías de la Información genera los datos del sistema de información Servinte Clinical Suite Enterprise de acuerdo con el instructivo reporte de 2193 Ministerio de Salud 6.0.
Los datos generados del sistema son publicados en archivo de Excel en la ruta:\\HSRTUNCLU\Estadisticas\Estadisticas\ para revisión y uso de la información por los diferentes procesos del hospital, mediante la protección contra escritura del archivo publicado y con permisos de acceso a las procesos directamente implicadas.</t>
  </si>
  <si>
    <t>El profesional de Tecnologías de la Información recibe la solicitud a través de la mesa de servicios GLPI con el formato S-F-39 Gestión de usuarios a sistemas de información TI, cuando se requiera de acuerdo a lo establecido en el procedimiento para la gestión de usuarios a sistemas de información S-PR-13 y de acuerdo a lo contenido en el manual de Políticas de seguridad de la información S-M-02 en su apartado gestión de usuarios.</t>
  </si>
  <si>
    <t>El tecnólogo y/o profesional de Tecnologías de la Información cuando se requiera crea el usuario en el directorio activo según lo establecido en el procedimiento S-PR-12 Gestión y administración de directorio activo y lo registra en el formato S-F-65 Seguimiento gestión de usuarios servicios de TI.</t>
  </si>
  <si>
    <t xml:space="preserve">	
1. Informe de 2193 con soportes de los correos enviados a los respectivos procesos.
2. Ruta \\hsrtunclu\Estadisticas\Estadisticas\Estadisticas_2025\Decreto_2193_2025 (A la cual tienen acceso únicamente los procesos directamente implicadas.)</t>
  </si>
  <si>
    <t>1. S-F-39 Gestión de usuarios a sistemas de información TI.</t>
  </si>
  <si>
    <t xml:space="preserve">	
S-F-65 Seguimiento gestión de usuarios servicios de TI. (Se precisa que la evidencia será cargada solo con el filtro de creación de usuario directorio activo)</t>
  </si>
  <si>
    <t xml:space="preserve">	
Posibilidad de sanciones administrativas y disciplinarias por uso indebido de la información para obtener un beneficio particular.</t>
  </si>
  <si>
    <t>Los profesionales de Tecnologías de la información identifican los usuarios activos en los sistemas de información que presentan inactividad superior a 3 meses en el sistema de información SERVINTE, de manera trimestral se gestiona en el formato S-F-65 Seguimiento gestión de usuarios servicios de TI de SCSE de SERVINTE clinical suite enterprise.</t>
  </si>
  <si>
    <t xml:space="preserve">S-F-65 Seguimiento gestión de usuarios servicios de TI. (se precisa que la evidencia será cargada solo con el filtro de inactivación de usuarios SERVINTE tipo autogestión)
</t>
  </si>
  <si>
    <t>El profesional TI mantiene vigente y realiza supervisión mensual del contrato para la interconexión de las sedes con FIREWALL que disminuye la posibilidad de controlar las amenazas y/o ataques perimetrales a la red de datos a través del C-F-04 Informe de supervisión</t>
  </si>
  <si>
    <t>1. Contrato interconexión de las sedes con FIREWALL
2. C-F-04 Informe de supervisión</t>
  </si>
  <si>
    <t xml:space="preserve">	
Posibilidad de sanciones, pérdida de credibilidad y confiabilidad en los informes de control interno por manipulación en la gestión de las auditorías con el fin de beneficiar o desfavorecer a un proceso y/o subproceso de la entidad.</t>
  </si>
  <si>
    <t xml:space="preserve">1. Inaplicabilidad del Estatuto de Auditoría (Desconocimiento de los principios de independencia, objetividad e imparcialidad por parte de los Auditores así mismo el indebido direccionamiento).
2. Tráfico de influencias, ocultamiento o utilización de información a
favor de un tercero
3.  Falta de criterio y objetividad del auditor. </t>
  </si>
  <si>
    <t>El asesor de la oficina de Control Interno según Plan Anual de auditoria OACI-F-02 y cuando se presente para su aprobación el Plan de trabajo de la Auditoria, verificará la suscripción de la declaración de conocimiento código de Ética del Auditor Interno y la suscripción de la carta de Representación de la veracidad de la información según lo establecido Manual de auditoria OACI-M-01, a través del Anexo 1 Declaración de Conocimiento código de Ética de la Auditoria Interna y la carta de representación de veracidad y oportunidad de la información OACI-F-06</t>
  </si>
  <si>
    <t>El asesor de la oficina de Control Interno según Plan Anual de auditoria OACI-F-02 Verifica el grado de conformidad y cumplimiento frente a las disposiciones planificadas por la institución y los requisitos aplicables a éstos, según lo establecido en el procedimiento Realización de auditorias internas OACI-PR-02, mediante el formato OACI-F-04 Plan de auditoria OACI-F-04 Informe Final de Auditorial OACI-F-16</t>
  </si>
  <si>
    <t>Posibilidad de recibir cualquier dádiva o beneficio para celebrar acuerdos de voluntades con determinadas personas jurídicas sin que cumpla con los requisitos mínimos para su selección ley 1438 de 2011 y decreto 441 de 2022</t>
  </si>
  <si>
    <t>El coordinador y profesional de apoyo de la oficina comercial, verifican que se den cumplimiento de los requisitos de la normatividad vigente ley 1438 de 2011 y decreto 441 de 2022, sus anexos técnicos en el momento de suscribir el acuerdo de voluntades articulado con el procedimiento AC-PR-01 Venta de servicios de salud a los diferentes clientes</t>
  </si>
  <si>
    <t>Posibilidad detrimento patrimonial por adquisición de equipos médicos de baja calidad debido al favorecimiento en la emisión de conceptos técnicos y certificaciones en la contratación asociada a la adquisición de equipos médicos, con beneficio lucrativo propio.</t>
  </si>
  <si>
    <t>El coordinador de Gestión de la Tecnología Biomédica cada vez que los servicios misionales generan una necesidad a través del formato IB-F-10 SOLICITUD DE TECNOLOGÍAS que se encuentra articulado al documento IB-M-03 MANUAL DE GESTIÓN DE LAS TECNOLOGÍAS, recepciona y revisa las solicitudes de tecnologías realizadas. En este se cuenta con apartado 2 donde el personal asistencial consigna la características técnicas mínimas que requieren para dar cumplimiento y solución a su necesidad, especificaciones que eventualmente serán parte del estudio previo.</t>
  </si>
  <si>
    <t>IB-F-10 SOLICITUD DE TECNOLOGÍAS</t>
  </si>
  <si>
    <t>El coordinador de Gestión de la Tecnología Biomédica formula el estudio de conveniencia y oportunidad de acuerdo con la modalidad de contratación y según la necesidad del servicio, teniendo en cuenta lo establecido en Resolución 376 de 2024 por la cual se adopta el Manual de Contratación. Por medio del formato C-F-51 ESTUDIO PREVIO DE CONVENIENCIA Y OPORTUNIDAD, el cual establece y consigna los requisitos técnicos de los equipos y bienes a adquirir, así como las condiciones generales del mismo.</t>
  </si>
  <si>
    <t>C-F-51 ESTUDIO PREVIO DE CONVENIENCIA Y OPORTUNIDAD</t>
  </si>
  <si>
    <t>El coordinador de Gestión de la Tecnología Biomédica, en la medida que se inicie un proceso contractual y toda vez que sean recibidas las ofertas de tecnologías, se procede a realizar el análisis de especificaciones técnicas conforme a los términos de referencia definitivos, de tal manera que se evalúe el cumplimiento de cada oferta frente a lo solicitado, por medio del formato C-F-31 Evaluación Técnica Definitiva.</t>
  </si>
  <si>
    <t>1. Formato C-F-31 Evaluación Técnica Definitiva
2. Términos de Referencia Definitivos</t>
  </si>
  <si>
    <t>El coordinador de Gestión de la Tecnología Biomédica, conforme a lo solicitado en los Términos de Referencia Definitivos, verifica el cumplimiento de las especificaciones técnicas de la tecnología adquirida a través del formato IB-F-01 RECEPCIÓN TÉCNICO ADMINISTRATIVA DE TECNOLOGÍAS, formato que se encuentra articulado al procedimiento IB-PR-09 Análisis de Ingreso de nuevas Tecnologías</t>
  </si>
  <si>
    <t>IB-F-01 RECEPCIÓN TÉCNICO ADMINISTRATIVA DE TECNOLOGÍAS</t>
  </si>
  <si>
    <t>Posible afectación del servicio, investigaciones y sanciones disciplinarias por uso indebido y/o pérdida de equipos biomedicos por intereses personales</t>
  </si>
  <si>
    <t>El tecnólogo biomédico de Gestión de la Tecnología Biomédica realiza actualización y seguimiento de inventarios de las tecnologías biomédicas de la institución con frecuencia anual por medio del formato A-F-16 Acta inicio inventario</t>
  </si>
  <si>
    <t>1. Soporte de inventario
2. A-F-16 Acta inicio inventario</t>
  </si>
  <si>
    <t xml:space="preserve">	
Posibilidad de Sanciones administrativas y disciplinarias por Favorecimiento a un tercero en la emisión de Conceptos Técnicos en la Contratación asociada a la adquisición, mantenimiento de infraestructura hospitalaria y equipo industrial.</t>
  </si>
  <si>
    <t>Según necesidad El líder de mantenimiento emite el estudio previo de conveniencia y oportunidad de acuerdo al tipo de contratación y según la necesidad del servicio, teniendo en cuenta lo establecido en resolución 173 de 2023 donde se adopta el manual de contratación por acuerdo No.11 de 2019 en donde están los requisitos mediante el formato C-F-28</t>
  </si>
  <si>
    <t>Posibilidad de pérdida de recursos económicos de la institución por no facturar servicios prestados por intereses particulares</t>
  </si>
  <si>
    <t>El analista principal diariamente verifica que los egresos generados estén efectivamente facturados, de acuerdo a lo establecido en el procedimiento F-PR-15 Auditoría administrativa, a través del formato F-F-17 Control de evidencias por facturación revisada</t>
  </si>
  <si>
    <t>1. Formato F-F-17 Control de evidencias por facturación revisada. (consolida en una bases de datos).
2. Informe mensual socialización de inconsistencias encontradas y planes de mejora a implementar.</t>
  </si>
  <si>
    <t xml:space="preserve">	
El líder de cartera y técnico de cartera dan el trámite respectivo de manera mensual para el proceso administrativo de cobro según corresponda a cobro persuasivo en el formato CAR-F-17 Lista de chequeo sefuimiento a cobro persuasivos, cobro perjudico en el formato CAR-F-15 ”Lista de chequeo sefuimiento a cobro persuasivos, y en el formato CAR-F-16 Lista de chequeo verificación y seguimientos a pagares de acuerdo a necesidad conforme a lo descrito en el Procedimiento CAR-PR-12 Proceso de Cobro y Procedimiento CAR-PR-06 Recuado Pagares.</t>
  </si>
  <si>
    <t>1. Base de datos Pagares, Informe mensual de cartera, informe trimestral de estado de cartera (Pagares), Acta comité.
2. CAR-F-17 Lista de chequeo sefuimiento a cobro persuasivos
3. CAR-F-15 Lista de chequeo sefuimiento a cobro persuasivos
4. CAR-F-16 Lista de chequeo verificación y seguimientos a pagares</t>
  </si>
  <si>
    <t>Posibilidad de pérdida de recursos debido a que los funcionarios de cartera pueden recibir dádivas o beneficios a nombre propio o de terceros en ejercicio de sus funciones, por parte de los responsables de pago.</t>
  </si>
  <si>
    <t xml:space="preserve">	
El técnico de cartera mensualmente realiza la gestión para los cobros persuasivos registrándolo en el formato CAR-F-14 Matriz general de cartera por entidad de acuerdo al procedimiento del CAR-PR-12, trimestralmente se dejan los saldos globales en comité de cartera.</t>
  </si>
  <si>
    <t xml:space="preserve">	
El técnico de cartera mensualmente realiza cobro de pagares aplicando el formato CAR-F-16 lista de chequeo verificación y seguimiento a pagares teniendo en cuenta el procedimiento del CAR-PR-12 Proceso de cobro el cual indica que mensualmente se socializa en comité de cartera.</t>
  </si>
  <si>
    <t>1. CAR-F-16 Lista de chequeo verificación y seguimiento a pagares.
2. Acta de comité mensual de cartera.</t>
  </si>
  <si>
    <t>El Coordinador del proceso, auditores (Externo y de la ESE) y técnico de cuentas médicas, según necesidad levantan acta de reunión de análisis conjunto con las ERP con las cuales existen glosas reiteradas según lo establecido en el procedimiento AM-PR-03 Acta de levantamiento y/o aceptación de glosas y devoluciones, medido a través del indicador 546 Aceptación de glosa de la vigencia con una meta establecida</t>
  </si>
  <si>
    <t>1. AM-F-02 Acta de levantamiento y/o aceptación de glosas y devoluciones.
2. Indicador mensual 546 Aceptación de glosa de la vigencia. (Asociado al riesgo)
3. Informe trimestral de análisis de aceptación de glosa.</t>
  </si>
  <si>
    <t>Gestión de la tecnología biomédica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</si>
</sst>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color rgb="FF000000"/>
      <name val="Arial Narrow"/>
      <family val="2"/>
    </font>
    <font>
      <sz val="10"/>
      <color theme="1"/>
      <name val="Calibri"/>
      <family val="2"/>
      <scheme val="minor"/>
    </font>
    <font>
      <sz val="11"/>
      <color theme="1"/>
      <name val="Calibri"/>
      <family val="2"/>
      <scheme val="minor"/>
    </font>
    <font>
      <sz val="11"/>
      <name val="Calibri"/>
      <family val="2"/>
      <scheme val="minor"/>
    </font>
    <font>
      <sz val="10"/>
      <name val="Arial"/>
      <family val="2"/>
    </font>
    <font>
      <sz val="12"/>
      <name val="Times New Roman"/>
      <family val="1"/>
    </font>
    <font>
      <sz val="10"/>
      <color theme="1"/>
      <name val="Tahoma"/>
      <family val="2"/>
    </font>
    <font>
      <b/>
      <sz val="10"/>
      <color theme="1"/>
      <name val="Tahoma"/>
      <family val="2"/>
    </font>
    <font>
      <b/>
      <sz val="8"/>
      <color theme="1"/>
      <name val="Tahoma"/>
      <family val="2"/>
    </font>
    <font>
      <sz val="9"/>
      <color theme="1"/>
      <name val="Tahoma"/>
      <family val="2"/>
    </font>
    <font>
      <sz val="10"/>
      <color rgb="FFFF0000"/>
      <name val="Tahoma"/>
      <family val="2"/>
    </font>
    <font>
      <b/>
      <sz val="9"/>
      <color theme="1"/>
      <name val="Tahoma"/>
      <family val="2"/>
    </font>
    <font>
      <b/>
      <sz val="9"/>
      <color indexed="81"/>
      <name val="Tahoma"/>
      <family val="2"/>
    </font>
    <font>
      <sz val="9"/>
      <color indexed="81"/>
      <name val="Tahoma"/>
      <family val="2"/>
    </font>
    <font>
      <sz val="11"/>
      <color theme="1"/>
      <name val="Calibri"/>
      <family val="2"/>
    </font>
    <font>
      <sz val="8"/>
      <name val="Calibri"/>
      <family val="2"/>
      <scheme val="minor"/>
    </font>
    <font>
      <sz val="10"/>
      <name val="Tahoma"/>
      <family val="2"/>
    </font>
    <font>
      <sz val="9"/>
      <name val="Tahoma"/>
      <family val="2"/>
    </font>
    <font>
      <b/>
      <sz val="11"/>
      <color theme="1"/>
      <name val="Calibri"/>
      <family val="2"/>
      <scheme val="minor"/>
    </font>
    <font>
      <sz val="11"/>
      <color theme="0"/>
      <name val="Calibri"/>
      <family val="2"/>
      <scheme val="minor"/>
    </font>
    <font>
      <b/>
      <sz val="10"/>
      <name val="Tahoma"/>
      <family val="2"/>
    </font>
    <font>
      <b/>
      <sz val="10"/>
      <color rgb="FF27285D"/>
      <name val="Tahoma"/>
      <family val="2"/>
    </font>
    <font>
      <u/>
      <sz val="10"/>
      <color theme="1"/>
      <name val="Tahoma"/>
      <family val="2"/>
    </font>
    <font>
      <sz val="10.5"/>
      <color rgb="FF000000"/>
      <name val="Arial"/>
      <family val="2"/>
    </font>
    <font>
      <sz val="10.5"/>
      <color rgb="FFFFFFFF"/>
      <name val="Arial"/>
      <family val="2"/>
    </font>
    <font>
      <b/>
      <sz val="10.5"/>
      <color rgb="FF000000"/>
      <name val="Arial"/>
      <family val="2"/>
    </font>
    <font>
      <b/>
      <sz val="10"/>
      <color theme="1"/>
      <name val="Arial"/>
      <family val="2"/>
    </font>
    <font>
      <sz val="10.5"/>
      <color theme="1"/>
      <name val="Arial"/>
      <family val="2"/>
    </font>
    <font>
      <sz val="11"/>
      <color rgb="FF000000"/>
      <name val="Calibri"/>
      <family val="2"/>
      <scheme val="minor"/>
    </font>
    <font>
      <sz val="11"/>
      <color rgb="FFFFFFFF"/>
      <name val="Calibri"/>
      <family val="2"/>
      <scheme val="minor"/>
    </font>
    <font>
      <sz val="10"/>
      <color rgb="FF000000"/>
      <name val="Tahoma"/>
      <family val="2"/>
    </font>
    <font>
      <b/>
      <sz val="10"/>
      <color rgb="FF000000"/>
      <name val="Tahoma"/>
      <family val="2"/>
    </font>
  </fonts>
  <fills count="3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rgb="FFC5D9F1"/>
        <bgColor indexed="64"/>
      </patternFill>
    </fill>
    <fill>
      <patternFill patternType="solid">
        <fgColor rgb="FFD1C0DA"/>
        <bgColor indexed="64"/>
      </patternFill>
    </fill>
    <fill>
      <patternFill patternType="solid">
        <fgColor rgb="FFF2DCDB"/>
        <bgColor indexed="64"/>
      </patternFill>
    </fill>
    <fill>
      <patternFill patternType="solid">
        <fgColor rgb="FFEBF1DE"/>
        <bgColor indexed="64"/>
      </patternFill>
    </fill>
    <fill>
      <patternFill patternType="solid">
        <fgColor rgb="FFFCD5B4"/>
        <bgColor indexed="64"/>
      </patternFill>
    </fill>
    <fill>
      <patternFill patternType="solid">
        <fgColor rgb="FFDCE6F1"/>
        <bgColor indexed="64"/>
      </patternFill>
    </fill>
    <fill>
      <patternFill patternType="solid">
        <fgColor rgb="FFE4DFEC"/>
        <bgColor indexed="64"/>
      </patternFill>
    </fill>
    <fill>
      <patternFill patternType="solid">
        <fgColor rgb="FFFDE9D9"/>
        <bgColor indexed="64"/>
      </patternFill>
    </fill>
    <fill>
      <patternFill patternType="solid">
        <fgColor rgb="FF00FF00"/>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64"/>
      </right>
      <top/>
      <bottom style="thin">
        <color theme="1"/>
      </bottom>
      <diagonal/>
    </border>
    <border>
      <left style="thin">
        <color auto="1"/>
      </left>
      <right style="thin">
        <color indexed="64"/>
      </right>
      <top style="thin">
        <color theme="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theme="4" tint="0.3999755851924192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medium">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top style="thin">
        <color theme="1"/>
      </top>
      <bottom/>
      <diagonal/>
    </border>
    <border>
      <left/>
      <right style="thin">
        <color indexed="64"/>
      </right>
      <top style="thin">
        <color theme="1"/>
      </top>
      <bottom style="thin">
        <color theme="1"/>
      </bottom>
      <diagonal/>
    </border>
    <border>
      <left/>
      <right style="thin">
        <color theme="1"/>
      </right>
      <top/>
      <bottom style="thin">
        <color indexed="64"/>
      </bottom>
      <diagonal/>
    </border>
    <border>
      <left style="thin">
        <color theme="1"/>
      </left>
      <right style="thin">
        <color auto="1"/>
      </right>
      <top style="thin">
        <color theme="1"/>
      </top>
      <bottom/>
      <diagonal/>
    </border>
    <border>
      <left style="thin">
        <color theme="1"/>
      </left>
      <right style="thin">
        <color auto="1"/>
      </right>
      <top/>
      <bottom style="thin">
        <color auto="1"/>
      </bottom>
      <diagonal/>
    </border>
    <border>
      <left style="thin">
        <color theme="1"/>
      </left>
      <right/>
      <top/>
      <bottom style="thin">
        <color indexed="64"/>
      </bottom>
      <diagonal/>
    </border>
    <border>
      <left style="thin">
        <color theme="1"/>
      </left>
      <right style="thin">
        <color theme="1"/>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7">
    <xf numFmtId="0" fontId="0" fillId="0" borderId="0"/>
    <xf numFmtId="9" fontId="3" fillId="0" borderId="0" applyFont="0" applyFill="0" applyBorder="0" applyAlignment="0" applyProtection="0"/>
    <xf numFmtId="0" fontId="5" fillId="0" borderId="0"/>
    <xf numFmtId="0" fontId="6" fillId="0" borderId="0"/>
    <xf numFmtId="0" fontId="2" fillId="0" borderId="0"/>
    <xf numFmtId="0" fontId="15" fillId="0" borderId="0"/>
    <xf numFmtId="0" fontId="6" fillId="0" borderId="0"/>
  </cellStyleXfs>
  <cellXfs count="462">
    <xf numFmtId="0" fontId="0" fillId="0" borderId="0" xfId="0"/>
    <xf numFmtId="0" fontId="2" fillId="0" borderId="0" xfId="0" applyFont="1"/>
    <xf numFmtId="0" fontId="1" fillId="0" borderId="1" xfId="0" applyFont="1" applyBorder="1" applyAlignment="1">
      <alignment horizontal="left" vertical="center" wrapText="1" indent="1" readingOrder="1"/>
    </xf>
    <xf numFmtId="0" fontId="7" fillId="0" borderId="7" xfId="0" applyFont="1" applyBorder="1" applyAlignment="1" applyProtection="1">
      <alignment horizontal="justify" vertical="center" wrapText="1"/>
      <protection locked="0"/>
    </xf>
    <xf numFmtId="0" fontId="7" fillId="3" borderId="0" xfId="0" applyFont="1" applyFill="1"/>
    <xf numFmtId="0" fontId="7" fillId="0" borderId="0" xfId="0" applyFont="1"/>
    <xf numFmtId="9" fontId="7" fillId="0" borderId="7" xfId="0" applyNumberFormat="1" applyFont="1" applyBorder="1" applyAlignment="1" applyProtection="1">
      <alignment horizontal="center" vertical="center"/>
      <protection hidden="1"/>
    </xf>
    <xf numFmtId="0" fontId="7" fillId="0" borderId="7" xfId="0" applyFont="1" applyBorder="1" applyAlignment="1" applyProtection="1">
      <alignment horizontal="center" vertical="center" textRotation="90"/>
      <protection locked="0"/>
    </xf>
    <xf numFmtId="0" fontId="7" fillId="0" borderId="0" xfId="0" applyFont="1" applyAlignment="1">
      <alignment horizontal="center" vertical="center"/>
    </xf>
    <xf numFmtId="0" fontId="7" fillId="0" borderId="2" xfId="0" applyFont="1" applyBorder="1"/>
    <xf numFmtId="0" fontId="7" fillId="0" borderId="3" xfId="0" applyFont="1" applyBorder="1"/>
    <xf numFmtId="0" fontId="8" fillId="21" borderId="40"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1" fillId="3" borderId="0" xfId="0" applyFont="1" applyFill="1"/>
    <xf numFmtId="0" fontId="7" fillId="0" borderId="14" xfId="0" applyFont="1" applyBorder="1" applyAlignment="1">
      <alignment horizontal="center" vertical="center" wrapText="1"/>
    </xf>
    <xf numFmtId="14" fontId="7" fillId="3" borderId="7" xfId="0" applyNumberFormat="1" applyFont="1" applyFill="1" applyBorder="1" applyAlignment="1">
      <alignment horizontal="center" vertical="center" wrapText="1"/>
    </xf>
    <xf numFmtId="0" fontId="10" fillId="0" borderId="0" xfId="0" applyFont="1"/>
    <xf numFmtId="0" fontId="7" fillId="0" borderId="7" xfId="0" applyFont="1" applyBorder="1"/>
    <xf numFmtId="0" fontId="7" fillId="0" borderId="7" xfId="0" applyFont="1" applyBorder="1" applyAlignment="1" applyProtection="1">
      <alignment horizontal="center" vertical="center"/>
      <protection hidden="1"/>
    </xf>
    <xf numFmtId="0" fontId="7" fillId="0" borderId="7" xfId="0" applyFont="1" applyBorder="1" applyAlignment="1" applyProtection="1">
      <alignment horizontal="left" vertical="center" wrapText="1"/>
      <protection locked="0"/>
    </xf>
    <xf numFmtId="0" fontId="7" fillId="0" borderId="7" xfId="0" applyFont="1" applyBorder="1" applyAlignment="1">
      <alignment horizontal="center" vertical="center"/>
    </xf>
    <xf numFmtId="0" fontId="7" fillId="3" borderId="7" xfId="0" applyFont="1" applyFill="1" applyBorder="1" applyAlignment="1" applyProtection="1">
      <alignment horizontal="justify" vertical="center" wrapText="1"/>
      <protection locked="0"/>
    </xf>
    <xf numFmtId="0" fontId="7" fillId="0" borderId="43" xfId="0" applyFont="1" applyBorder="1" applyAlignment="1">
      <alignment horizontal="center" vertical="center"/>
    </xf>
    <xf numFmtId="0" fontId="7" fillId="3" borderId="0" xfId="0" applyFont="1" applyFill="1" applyAlignment="1">
      <alignment vertical="center" wrapText="1"/>
    </xf>
    <xf numFmtId="0" fontId="10" fillId="3" borderId="11"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16" borderId="13" xfId="0" applyFont="1" applyFill="1" applyBorder="1" applyAlignment="1">
      <alignment horizontal="center"/>
    </xf>
    <xf numFmtId="0" fontId="10" fillId="16" borderId="15" xfId="0" applyFont="1" applyFill="1" applyBorder="1" applyAlignment="1">
      <alignment horizontal="center"/>
    </xf>
    <xf numFmtId="0" fontId="10" fillId="3" borderId="42" xfId="0" applyFont="1" applyFill="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16" borderId="36" xfId="0" applyFont="1" applyFill="1" applyBorder="1" applyAlignment="1">
      <alignment horizontal="center"/>
    </xf>
    <xf numFmtId="0" fontId="10" fillId="0" borderId="28" xfId="0" applyFont="1" applyBorder="1"/>
    <xf numFmtId="0" fontId="10" fillId="0" borderId="8" xfId="0" applyFont="1" applyBorder="1"/>
    <xf numFmtId="0" fontId="10" fillId="0" borderId="43" xfId="0" applyFont="1" applyBorder="1"/>
    <xf numFmtId="0" fontId="10" fillId="0" borderId="42" xfId="0" applyFont="1" applyBorder="1"/>
    <xf numFmtId="0" fontId="8" fillId="0" borderId="45" xfId="0" applyFont="1" applyBorder="1" applyAlignment="1" applyProtection="1">
      <alignment horizontal="center" vertical="center"/>
      <protection hidden="1"/>
    </xf>
    <xf numFmtId="0" fontId="8" fillId="0" borderId="45" xfId="0" applyFont="1" applyBorder="1" applyAlignment="1" applyProtection="1">
      <alignment vertical="center"/>
      <protection hidden="1"/>
    </xf>
    <xf numFmtId="0" fontId="8" fillId="0" borderId="7" xfId="0" applyFont="1" applyBorder="1" applyAlignment="1" applyProtection="1">
      <alignment vertical="center"/>
      <protection hidden="1"/>
    </xf>
    <xf numFmtId="0" fontId="7" fillId="3" borderId="7" xfId="0" applyFont="1" applyFill="1" applyBorder="1" applyAlignment="1">
      <alignment vertical="center"/>
    </xf>
    <xf numFmtId="0" fontId="7" fillId="0" borderId="29" xfId="0" applyFont="1" applyBorder="1" applyAlignment="1" applyProtection="1">
      <alignment horizontal="justify" vertical="center" wrapText="1"/>
      <protection locked="0"/>
    </xf>
    <xf numFmtId="0" fontId="7" fillId="0" borderId="7" xfId="0" applyFont="1" applyBorder="1" applyAlignment="1">
      <alignment vertical="center" wrapText="1"/>
    </xf>
    <xf numFmtId="0" fontId="8" fillId="0" borderId="7" xfId="0" applyFont="1" applyBorder="1" applyAlignment="1" applyProtection="1">
      <alignment horizontal="center" vertical="center"/>
      <protection hidden="1"/>
    </xf>
    <xf numFmtId="0" fontId="18" fillId="0" borderId="0" xfId="0" applyFont="1"/>
    <xf numFmtId="0" fontId="8" fillId="0" borderId="29" xfId="0" applyFont="1" applyBorder="1" applyAlignment="1" applyProtection="1">
      <alignment vertical="center"/>
      <protection hidden="1"/>
    </xf>
    <xf numFmtId="0" fontId="8" fillId="16" borderId="7" xfId="0" applyFont="1" applyFill="1" applyBorder="1" applyAlignment="1">
      <alignment horizontal="center" vertical="center" textRotation="90"/>
    </xf>
    <xf numFmtId="0" fontId="8" fillId="0" borderId="7" xfId="0" applyFont="1" applyBorder="1" applyAlignment="1">
      <alignment horizontal="center" vertical="center"/>
    </xf>
    <xf numFmtId="0" fontId="7" fillId="3" borderId="7" xfId="0" applyFont="1" applyFill="1" applyBorder="1" applyAlignment="1">
      <alignment vertical="center" wrapText="1"/>
    </xf>
    <xf numFmtId="0" fontId="7" fillId="0" borderId="7" xfId="0" applyFont="1" applyBorder="1" applyAlignment="1">
      <alignment vertical="center"/>
    </xf>
    <xf numFmtId="0" fontId="7" fillId="0" borderId="42" xfId="0" applyFont="1" applyBorder="1"/>
    <xf numFmtId="0" fontId="8" fillId="0" borderId="42" xfId="0" applyFont="1" applyBorder="1" applyAlignment="1">
      <alignment horizontal="center" vertical="center"/>
    </xf>
    <xf numFmtId="0" fontId="7" fillId="3" borderId="42" xfId="0" applyFont="1" applyFill="1" applyBorder="1" applyAlignment="1">
      <alignment vertical="center"/>
    </xf>
    <xf numFmtId="0" fontId="8" fillId="0" borderId="0" xfId="0" applyFont="1" applyAlignment="1">
      <alignment horizontal="center" vertical="center"/>
    </xf>
    <xf numFmtId="0" fontId="7" fillId="0" borderId="0" xfId="0" applyFont="1" applyAlignment="1">
      <alignment vertical="center"/>
    </xf>
    <xf numFmtId="0" fontId="7" fillId="0" borderId="7" xfId="0" applyFont="1" applyBorder="1" applyAlignment="1" applyProtection="1">
      <alignment horizontal="left" vertical="center"/>
      <protection locked="0"/>
    </xf>
    <xf numFmtId="0" fontId="7" fillId="0" borderId="0" xfId="0" applyFont="1" applyAlignment="1">
      <alignment vertical="center" wrapText="1"/>
    </xf>
    <xf numFmtId="0" fontId="0" fillId="0" borderId="0" xfId="0" pivotButton="1"/>
    <xf numFmtId="0" fontId="0" fillId="0" borderId="0" xfId="0" applyAlignment="1">
      <alignment horizontal="left"/>
    </xf>
    <xf numFmtId="0" fontId="8" fillId="14" borderId="45" xfId="0" applyFont="1" applyFill="1" applyBorder="1" applyAlignment="1">
      <alignment horizontal="center" vertical="center"/>
    </xf>
    <xf numFmtId="0" fontId="8" fillId="14" borderId="45" xfId="0" applyFont="1" applyFill="1" applyBorder="1" applyAlignment="1">
      <alignment horizontal="center" vertical="center" wrapText="1"/>
    </xf>
    <xf numFmtId="0" fontId="19" fillId="23" borderId="50" xfId="0" applyFont="1" applyFill="1" applyBorder="1"/>
    <xf numFmtId="0" fontId="7" fillId="0" borderId="0" xfId="0" applyFont="1" applyAlignment="1">
      <alignment horizontal="center"/>
    </xf>
    <xf numFmtId="0" fontId="8" fillId="0" borderId="7" xfId="0" applyFont="1" applyBorder="1" applyAlignment="1">
      <alignment horizontal="center" vertical="center" textRotation="90" wrapText="1"/>
    </xf>
    <xf numFmtId="0" fontId="10" fillId="3" borderId="43" xfId="0" applyFont="1" applyFill="1" applyBorder="1" applyAlignment="1" applyProtection="1">
      <alignment horizontal="center" vertical="center"/>
      <protection locked="0"/>
    </xf>
    <xf numFmtId="0" fontId="10" fillId="16" borderId="37" xfId="0" applyFont="1" applyFill="1" applyBorder="1" applyAlignment="1">
      <alignment horizontal="center"/>
    </xf>
    <xf numFmtId="0" fontId="10" fillId="3" borderId="53" xfId="0" applyFont="1" applyFill="1" applyBorder="1" applyAlignment="1" applyProtection="1">
      <alignment horizontal="center" vertical="center"/>
      <protection locked="0"/>
    </xf>
    <xf numFmtId="0" fontId="8" fillId="26" borderId="52" xfId="0" applyFont="1" applyFill="1" applyBorder="1" applyAlignment="1">
      <alignment horizontal="center" vertical="center"/>
    </xf>
    <xf numFmtId="0" fontId="7" fillId="0" borderId="7" xfId="0" applyFont="1" applyBorder="1" applyAlignment="1">
      <alignment horizontal="center" vertical="top" wrapText="1"/>
    </xf>
    <xf numFmtId="0" fontId="17" fillId="0" borderId="7" xfId="0" applyFont="1" applyBorder="1" applyAlignment="1">
      <alignment horizontal="center" vertical="center" wrapText="1"/>
    </xf>
    <xf numFmtId="0" fontId="7" fillId="0" borderId="7" xfId="0" applyFont="1" applyBorder="1" applyAlignment="1">
      <alignment horizontal="center" vertical="center" textRotation="90" wrapText="1"/>
    </xf>
    <xf numFmtId="0" fontId="8" fillId="0" borderId="7" xfId="0" applyFont="1" applyBorder="1" applyAlignment="1">
      <alignment horizontal="center" vertical="center" wrapText="1"/>
    </xf>
    <xf numFmtId="0" fontId="8" fillId="0" borderId="7" xfId="0" applyFont="1" applyBorder="1" applyAlignment="1">
      <alignment horizontal="center" vertical="center" textRotation="90"/>
    </xf>
    <xf numFmtId="0" fontId="7" fillId="0" borderId="0" xfId="0" applyFont="1" applyAlignment="1">
      <alignment wrapText="1"/>
    </xf>
    <xf numFmtId="9" fontId="7" fillId="0" borderId="0" xfId="1" applyFont="1" applyAlignment="1">
      <alignment horizontal="center" vertical="center"/>
    </xf>
    <xf numFmtId="9" fontId="7" fillId="0" borderId="0" xfId="1" applyFont="1"/>
    <xf numFmtId="0" fontId="7" fillId="0" borderId="0" xfId="0" applyFont="1" applyAlignment="1">
      <alignment horizontal="center" vertical="center" wrapText="1"/>
    </xf>
    <xf numFmtId="0" fontId="8" fillId="27" borderId="62" xfId="0" applyFont="1" applyFill="1" applyBorder="1" applyAlignment="1">
      <alignment horizontal="center" vertical="center" wrapText="1"/>
    </xf>
    <xf numFmtId="0" fontId="8" fillId="28" borderId="42" xfId="0" applyFont="1" applyFill="1" applyBorder="1" applyAlignment="1">
      <alignment horizontal="center" vertical="center" wrapText="1"/>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0" fillId="0" borderId="7"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7" fillId="3" borderId="42" xfId="0" applyFont="1" applyFill="1" applyBorder="1" applyAlignment="1">
      <alignment horizontal="center" vertical="center"/>
    </xf>
    <xf numFmtId="0" fontId="0" fillId="0" borderId="43" xfId="0" applyBorder="1" applyAlignment="1">
      <alignment horizontal="center" vertical="center" wrapText="1"/>
    </xf>
    <xf numFmtId="0" fontId="19" fillId="0" borderId="0" xfId="0" applyFont="1" applyAlignment="1">
      <alignment horizontal="center" vertical="center" wrapText="1"/>
    </xf>
    <xf numFmtId="0" fontId="8" fillId="0" borderId="0" xfId="4" applyFont="1" applyAlignment="1">
      <alignment vertical="center" wrapText="1"/>
    </xf>
    <xf numFmtId="0" fontId="7" fillId="0" borderId="28" xfId="0" applyFont="1" applyBorder="1"/>
    <xf numFmtId="0" fontId="7" fillId="0" borderId="8" xfId="0" applyFont="1" applyBorder="1"/>
    <xf numFmtId="0" fontId="8" fillId="26" borderId="7" xfId="0" applyFont="1" applyFill="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vertical="center"/>
    </xf>
    <xf numFmtId="0" fontId="20" fillId="0" borderId="0" xfId="0" applyFont="1"/>
    <xf numFmtId="9" fontId="20" fillId="0" borderId="0" xfId="1" applyFont="1"/>
    <xf numFmtId="0" fontId="24" fillId="0" borderId="5" xfId="0" applyFont="1" applyBorder="1" applyAlignment="1">
      <alignment horizontal="justify" vertical="center" wrapText="1"/>
    </xf>
    <xf numFmtId="9" fontId="24" fillId="0" borderId="5" xfId="1" applyFont="1" applyBorder="1" applyAlignment="1">
      <alignment horizontal="center" vertical="center" wrapText="1"/>
    </xf>
    <xf numFmtId="0" fontId="25" fillId="8" borderId="68" xfId="0" applyFont="1" applyFill="1" applyBorder="1" applyAlignment="1">
      <alignment horizontal="center" vertical="center" wrapText="1"/>
    </xf>
    <xf numFmtId="0" fontId="24" fillId="7" borderId="68"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6" borderId="68" xfId="0" applyFont="1" applyFill="1" applyBorder="1" applyAlignment="1">
      <alignment horizontal="center" vertical="center" wrapText="1"/>
    </xf>
    <xf numFmtId="0" fontId="24" fillId="5" borderId="68" xfId="0" applyFont="1" applyFill="1" applyBorder="1" applyAlignment="1">
      <alignment horizontal="center" vertical="center" wrapText="1"/>
    </xf>
    <xf numFmtId="9" fontId="0" fillId="0" borderId="0" xfId="1" applyFont="1"/>
    <xf numFmtId="9" fontId="20" fillId="0" borderId="0" xfId="1" applyFont="1" applyFill="1"/>
    <xf numFmtId="0" fontId="28" fillId="0" borderId="5" xfId="0" applyFont="1" applyBorder="1" applyAlignment="1">
      <alignment horizontal="center" vertical="center" wrapText="1"/>
    </xf>
    <xf numFmtId="0" fontId="24" fillId="32" borderId="68" xfId="0" applyFont="1" applyFill="1" applyBorder="1" applyAlignment="1">
      <alignment horizontal="center" vertical="center" wrapText="1"/>
    </xf>
    <xf numFmtId="0" fontId="26" fillId="0" borderId="40" xfId="0" applyFont="1" applyBorder="1" applyAlignment="1">
      <alignment horizontal="center" vertical="center" wrapText="1"/>
    </xf>
    <xf numFmtId="0" fontId="2" fillId="0" borderId="71" xfId="0" applyFont="1" applyBorder="1" applyAlignment="1">
      <alignment horizontal="center" vertical="center" wrapText="1"/>
    </xf>
    <xf numFmtId="9" fontId="2" fillId="0" borderId="68" xfId="0" applyNumberFormat="1" applyFont="1" applyBorder="1" applyAlignment="1">
      <alignment horizontal="center" vertical="center" wrapText="1"/>
    </xf>
    <xf numFmtId="0" fontId="2" fillId="0" borderId="3" xfId="0" applyFont="1" applyBorder="1" applyAlignment="1">
      <alignment horizontal="center" vertical="center" wrapText="1"/>
    </xf>
    <xf numFmtId="9" fontId="2" fillId="0" borderId="5" xfId="0" applyNumberFormat="1" applyFont="1" applyBorder="1" applyAlignment="1">
      <alignment horizontal="center" vertical="center" wrapText="1"/>
    </xf>
    <xf numFmtId="0" fontId="2" fillId="0" borderId="69" xfId="0" applyFont="1" applyBorder="1" applyAlignment="1">
      <alignment horizontal="center" vertical="center" wrapText="1"/>
    </xf>
    <xf numFmtId="9" fontId="2" fillId="0" borderId="4" xfId="0" applyNumberFormat="1" applyFont="1" applyBorder="1" applyAlignment="1">
      <alignment horizontal="center" vertical="center" wrapText="1"/>
    </xf>
    <xf numFmtId="0" fontId="2" fillId="0" borderId="0" xfId="0" applyFont="1" applyAlignment="1">
      <alignment horizontal="center" vertical="center" wrapText="1"/>
    </xf>
    <xf numFmtId="9" fontId="2" fillId="0" borderId="6" xfId="0" applyNumberFormat="1" applyFont="1" applyBorder="1" applyAlignment="1">
      <alignment horizontal="center" vertical="center" wrapText="1"/>
    </xf>
    <xf numFmtId="0" fontId="0" fillId="0" borderId="42" xfId="0" applyBorder="1" applyAlignment="1">
      <alignment horizontal="center" vertical="center"/>
    </xf>
    <xf numFmtId="0" fontId="7" fillId="0" borderId="7" xfId="0" applyFont="1" applyBorder="1" applyAlignment="1" applyProtection="1">
      <alignment horizontal="justify" vertical="top" wrapText="1"/>
      <protection locked="0"/>
    </xf>
    <xf numFmtId="0" fontId="7" fillId="0" borderId="7" xfId="0" applyFont="1" applyBorder="1" applyAlignment="1">
      <alignment horizontal="left" vertical="center" wrapText="1"/>
    </xf>
    <xf numFmtId="0" fontId="7" fillId="0" borderId="45"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0" borderId="45"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9" fontId="7" fillId="0" borderId="45" xfId="0" applyNumberFormat="1" applyFont="1" applyBorder="1" applyAlignment="1" applyProtection="1">
      <alignment horizontal="center" vertical="center"/>
      <protection hidden="1"/>
    </xf>
    <xf numFmtId="9" fontId="7" fillId="0" borderId="8" xfId="0" applyNumberFormat="1" applyFont="1" applyBorder="1" applyAlignment="1" applyProtection="1">
      <alignment horizontal="center" vertical="center"/>
      <protection hidden="1"/>
    </xf>
    <xf numFmtId="49" fontId="7" fillId="0" borderId="7" xfId="0" applyNumberFormat="1" applyFont="1" applyBorder="1" applyAlignment="1">
      <alignment horizontal="center" vertical="center"/>
    </xf>
    <xf numFmtId="0" fontId="7" fillId="0" borderId="45" xfId="0" applyFont="1" applyBorder="1" applyAlignment="1">
      <alignment horizontal="left" vertical="center" wrapText="1"/>
    </xf>
    <xf numFmtId="0" fontId="7" fillId="0" borderId="7" xfId="0" applyFont="1" applyBorder="1" applyAlignment="1" applyProtection="1">
      <alignment vertical="center" wrapText="1"/>
      <protection locked="0"/>
    </xf>
    <xf numFmtId="0" fontId="7" fillId="0" borderId="8" xfId="0" applyFont="1" applyBorder="1" applyAlignment="1" applyProtection="1">
      <alignment horizontal="justify" vertical="center" wrapText="1"/>
      <protection locked="0"/>
    </xf>
    <xf numFmtId="0" fontId="7" fillId="0" borderId="42" xfId="0" applyFont="1" applyBorder="1" applyAlignment="1">
      <alignment horizontal="center" vertical="center" wrapText="1"/>
    </xf>
    <xf numFmtId="17" fontId="7" fillId="0" borderId="45" xfId="0" applyNumberFormat="1" applyFont="1" applyBorder="1" applyAlignment="1" applyProtection="1">
      <alignment horizontal="center" vertical="center" wrapText="1"/>
      <protection locked="0"/>
    </xf>
    <xf numFmtId="49" fontId="7" fillId="0" borderId="7" xfId="0" applyNumberFormat="1" applyFont="1" applyBorder="1" applyAlignment="1" applyProtection="1">
      <alignment horizontal="center" vertical="center" wrapText="1"/>
      <protection locked="0"/>
    </xf>
    <xf numFmtId="0" fontId="7" fillId="0" borderId="45" xfId="0" applyFont="1" applyBorder="1" applyAlignment="1">
      <alignment vertical="center" wrapText="1"/>
    </xf>
    <xf numFmtId="0" fontId="17" fillId="0" borderId="7" xfId="0" applyFont="1" applyBorder="1" applyAlignment="1" applyProtection="1">
      <alignment horizontal="justify" vertical="center" wrapText="1"/>
      <protection locked="0"/>
    </xf>
    <xf numFmtId="0" fontId="7" fillId="0" borderId="29" xfId="0" applyFont="1" applyBorder="1" applyAlignment="1" applyProtection="1">
      <alignment vertical="center" wrapText="1"/>
      <protection locked="0"/>
    </xf>
    <xf numFmtId="0" fontId="7" fillId="0" borderId="7" xfId="0" applyFont="1" applyBorder="1" applyAlignment="1" applyProtection="1">
      <alignment vertical="center"/>
      <protection locked="0"/>
    </xf>
    <xf numFmtId="0" fontId="7" fillId="0" borderId="45" xfId="0" applyFont="1" applyBorder="1" applyAlignment="1" applyProtection="1">
      <alignment horizontal="justify" vertical="center" wrapText="1"/>
      <protection locked="0"/>
    </xf>
    <xf numFmtId="0" fontId="7" fillId="0" borderId="29" xfId="0" applyFont="1" applyBorder="1" applyAlignment="1">
      <alignment horizontal="left" vertical="center" wrapText="1"/>
    </xf>
    <xf numFmtId="0" fontId="17" fillId="0" borderId="45" xfId="0" applyFont="1" applyBorder="1" applyAlignment="1" applyProtection="1">
      <alignment horizontal="justify" vertical="center" wrapText="1"/>
      <protection locked="0"/>
    </xf>
    <xf numFmtId="0" fontId="7" fillId="0" borderId="45" xfId="0" applyFont="1" applyBorder="1" applyAlignment="1" applyProtection="1">
      <alignment vertical="center" wrapText="1"/>
      <protection locked="0"/>
    </xf>
    <xf numFmtId="0" fontId="7" fillId="0" borderId="0" xfId="0" applyFont="1" applyAlignment="1">
      <alignment horizontal="justify"/>
    </xf>
    <xf numFmtId="0" fontId="8" fillId="0" borderId="0" xfId="4" applyFont="1" applyAlignment="1">
      <alignment horizontal="justify" vertical="center" wrapText="1"/>
    </xf>
    <xf numFmtId="0" fontId="7" fillId="0" borderId="7"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29" xfId="0" applyFont="1" applyBorder="1" applyAlignment="1">
      <alignment horizontal="justify" vertical="center" wrapText="1"/>
    </xf>
    <xf numFmtId="0" fontId="7" fillId="0" borderId="0" xfId="0" applyFont="1" applyAlignment="1">
      <alignment horizontal="left"/>
    </xf>
    <xf numFmtId="0" fontId="8" fillId="0" borderId="0" xfId="4" applyFont="1" applyAlignment="1">
      <alignment horizontal="left" vertical="center" wrapText="1"/>
    </xf>
    <xf numFmtId="0" fontId="7" fillId="0" borderId="29"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17" fillId="0" borderId="45" xfId="0" applyFont="1" applyBorder="1" applyAlignment="1" applyProtection="1">
      <alignment horizontal="left" vertical="center" wrapText="1"/>
      <protection locked="0"/>
    </xf>
    <xf numFmtId="0" fontId="7" fillId="6" borderId="0" xfId="0" applyFont="1" applyFill="1"/>
    <xf numFmtId="0" fontId="8" fillId="0" borderId="0" xfId="4" applyFont="1" applyAlignment="1">
      <alignment horizontal="center" vertical="center" wrapText="1"/>
    </xf>
    <xf numFmtId="0" fontId="0" fillId="0" borderId="7" xfId="0" applyBorder="1" applyAlignment="1">
      <alignment vertical="center" wrapText="1"/>
    </xf>
    <xf numFmtId="0" fontId="0" fillId="0" borderId="74" xfId="0" applyBorder="1" applyAlignment="1">
      <alignment horizontal="left" vertical="center" wrapText="1"/>
    </xf>
    <xf numFmtId="0" fontId="0" fillId="0" borderId="26" xfId="0" applyBorder="1" applyAlignment="1">
      <alignment wrapText="1"/>
    </xf>
    <xf numFmtId="0" fontId="0" fillId="0" borderId="44" xfId="0" applyBorder="1" applyAlignment="1">
      <alignment wrapText="1"/>
    </xf>
    <xf numFmtId="0" fontId="29" fillId="0" borderId="44" xfId="0" applyFont="1" applyBorder="1" applyAlignment="1">
      <alignment wrapText="1"/>
    </xf>
    <xf numFmtId="0" fontId="0" fillId="0" borderId="8" xfId="0" applyBorder="1" applyAlignment="1">
      <alignment vertical="center" wrapText="1"/>
    </xf>
    <xf numFmtId="0" fontId="0" fillId="0" borderId="43" xfId="0" applyBorder="1" applyAlignment="1">
      <alignment vertical="center" wrapText="1"/>
    </xf>
    <xf numFmtId="0" fontId="0" fillId="0" borderId="43" xfId="0" applyBorder="1" applyAlignment="1">
      <alignment horizontal="left" vertical="center" wrapText="1"/>
    </xf>
    <xf numFmtId="0" fontId="0" fillId="0" borderId="31" xfId="0" applyBorder="1" applyAlignment="1">
      <alignment horizontal="left" vertical="center" wrapText="1"/>
    </xf>
    <xf numFmtId="0" fontId="0" fillId="0" borderId="31" xfId="0" applyBorder="1" applyAlignment="1">
      <alignment vertical="center" wrapText="1"/>
    </xf>
    <xf numFmtId="0" fontId="0" fillId="0" borderId="43" xfId="0" applyBorder="1" applyAlignment="1">
      <alignment wrapText="1"/>
    </xf>
    <xf numFmtId="0" fontId="0" fillId="3" borderId="43" xfId="0" applyFill="1" applyBorder="1" applyAlignment="1">
      <alignment horizontal="left" vertical="center" wrapText="1"/>
    </xf>
    <xf numFmtId="0" fontId="0" fillId="0" borderId="30" xfId="0" applyBorder="1" applyAlignment="1">
      <alignment wrapText="1"/>
    </xf>
    <xf numFmtId="0" fontId="0" fillId="0" borderId="44" xfId="0" applyBorder="1"/>
    <xf numFmtId="0" fontId="4" fillId="0" borderId="44" xfId="0" applyFont="1" applyBorder="1" applyAlignment="1">
      <alignment wrapText="1"/>
    </xf>
    <xf numFmtId="0" fontId="0" fillId="0" borderId="7" xfId="0" applyBorder="1" applyAlignment="1">
      <alignment wrapText="1"/>
    </xf>
    <xf numFmtId="0" fontId="0" fillId="0" borderId="23" xfId="0" applyBorder="1" applyAlignment="1">
      <alignment wrapText="1"/>
    </xf>
    <xf numFmtId="0" fontId="0" fillId="0" borderId="76" xfId="0" applyBorder="1" applyAlignment="1">
      <alignment wrapText="1"/>
    </xf>
    <xf numFmtId="0" fontId="0" fillId="3" borderId="43" xfId="0" applyFill="1" applyBorder="1" applyAlignment="1">
      <alignment wrapText="1"/>
    </xf>
    <xf numFmtId="0" fontId="7" fillId="0" borderId="45" xfId="0" applyFont="1" applyBorder="1" applyAlignment="1" applyProtection="1">
      <alignment vertical="center"/>
      <protection hidden="1"/>
    </xf>
    <xf numFmtId="0" fontId="7" fillId="0" borderId="4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8" fillId="0" borderId="45" xfId="0" applyFont="1" applyBorder="1" applyAlignment="1" applyProtection="1">
      <alignment horizontal="center" vertical="center" wrapText="1"/>
      <protection hidden="1"/>
    </xf>
    <xf numFmtId="9" fontId="7" fillId="0" borderId="45" xfId="1" applyFont="1" applyBorder="1" applyAlignment="1">
      <alignment horizontal="center" vertical="center"/>
    </xf>
    <xf numFmtId="9" fontId="7" fillId="0" borderId="8" xfId="1" applyFont="1" applyBorder="1" applyAlignment="1">
      <alignment horizontal="center" vertical="center"/>
    </xf>
    <xf numFmtId="0" fontId="7" fillId="0" borderId="45" xfId="0" applyFont="1" applyBorder="1" applyAlignment="1" applyProtection="1">
      <alignment horizontal="center" vertical="center" textRotation="90"/>
      <protection locked="0"/>
    </xf>
    <xf numFmtId="0" fontId="7" fillId="0" borderId="8" xfId="0" applyFont="1" applyBorder="1" applyAlignment="1" applyProtection="1">
      <alignment horizontal="center" vertical="center" textRotation="90"/>
      <protection locked="0"/>
    </xf>
    <xf numFmtId="0" fontId="7" fillId="0" borderId="7" xfId="0" applyFont="1" applyBorder="1" applyAlignment="1">
      <alignment horizontal="center" vertical="center" wrapText="1"/>
    </xf>
    <xf numFmtId="0" fontId="8" fillId="14" borderId="7" xfId="0" applyFont="1" applyFill="1" applyBorder="1" applyAlignment="1">
      <alignment horizontal="center" vertical="center" wrapText="1"/>
    </xf>
    <xf numFmtId="0" fontId="8" fillId="0" borderId="7" xfId="0" applyFont="1" applyBorder="1" applyAlignment="1" applyProtection="1">
      <alignment horizontal="center" vertical="center" wrapText="1"/>
      <protection hidden="1"/>
    </xf>
    <xf numFmtId="9" fontId="7" fillId="0" borderId="45" xfId="1" applyFont="1" applyBorder="1" applyAlignment="1" applyProtection="1">
      <alignment horizontal="center" vertical="center" wrapText="1"/>
      <protection hidden="1"/>
    </xf>
    <xf numFmtId="9" fontId="7" fillId="0" borderId="8" xfId="1" applyFont="1" applyBorder="1" applyAlignment="1" applyProtection="1">
      <alignment horizontal="center" vertical="center" wrapText="1"/>
      <protection hidden="1"/>
    </xf>
    <xf numFmtId="0" fontId="8" fillId="0" borderId="45" xfId="0" applyFont="1" applyBorder="1" applyAlignment="1">
      <alignment horizontal="center" vertical="center"/>
    </xf>
    <xf numFmtId="0" fontId="8" fillId="0" borderId="8" xfId="0" applyFont="1" applyBorder="1" applyAlignment="1">
      <alignment horizontal="center" vertical="center"/>
    </xf>
    <xf numFmtId="0" fontId="7" fillId="0" borderId="4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3" borderId="45" xfId="0" applyFont="1" applyFill="1" applyBorder="1" applyAlignment="1">
      <alignment horizontal="center" vertical="center"/>
    </xf>
    <xf numFmtId="0" fontId="8" fillId="0" borderId="8" xfId="0" applyFont="1" applyBorder="1" applyAlignment="1" applyProtection="1">
      <alignment horizontal="center" vertical="center" wrapText="1"/>
      <protection hidden="1"/>
    </xf>
    <xf numFmtId="0" fontId="7" fillId="3" borderId="8" xfId="0" applyFont="1" applyFill="1" applyBorder="1" applyAlignment="1">
      <alignment horizontal="center" vertical="center"/>
    </xf>
    <xf numFmtId="0" fontId="7" fillId="0" borderId="45"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pplyProtection="1">
      <alignment horizontal="center" vertical="center"/>
      <protection locked="0"/>
    </xf>
    <xf numFmtId="14" fontId="7" fillId="0" borderId="29" xfId="0" applyNumberFormat="1" applyFont="1" applyBorder="1" applyAlignment="1" applyProtection="1">
      <alignment horizontal="center" vertical="center" wrapText="1"/>
      <protection locked="0"/>
    </xf>
    <xf numFmtId="14" fontId="7" fillId="0" borderId="8" xfId="0" applyNumberFormat="1" applyFont="1" applyBorder="1" applyAlignment="1" applyProtection="1">
      <alignment horizontal="center" vertical="center" wrapText="1"/>
      <protection locked="0"/>
    </xf>
    <xf numFmtId="14" fontId="7" fillId="0" borderId="29" xfId="0" applyNumberFormat="1" applyFont="1" applyBorder="1" applyAlignment="1" applyProtection="1">
      <alignment horizontal="center" vertical="center"/>
      <protection locked="0"/>
    </xf>
    <xf numFmtId="0" fontId="7" fillId="3" borderId="7" xfId="0" applyFont="1" applyFill="1" applyBorder="1" applyAlignment="1">
      <alignment horizontal="center" vertical="center"/>
    </xf>
    <xf numFmtId="9" fontId="7" fillId="0" borderId="7" xfId="1" applyFont="1" applyBorder="1" applyAlignment="1" applyProtection="1">
      <alignment horizontal="center" vertical="center" wrapText="1"/>
      <protection hidden="1"/>
    </xf>
    <xf numFmtId="9" fontId="7" fillId="0" borderId="7" xfId="1" applyFont="1" applyBorder="1" applyAlignment="1">
      <alignment horizontal="center" vertical="center"/>
    </xf>
    <xf numFmtId="0" fontId="7" fillId="0" borderId="29" xfId="0" applyFont="1" applyBorder="1" applyAlignment="1">
      <alignment horizontal="center" vertical="center"/>
    </xf>
    <xf numFmtId="0" fontId="8" fillId="0" borderId="29" xfId="0" applyFont="1" applyBorder="1" applyAlignment="1">
      <alignment horizontal="center" vertical="center"/>
    </xf>
    <xf numFmtId="0" fontId="8" fillId="17" borderId="7" xfId="0" applyFont="1" applyFill="1" applyBorder="1" applyAlignment="1">
      <alignment horizontal="center" vertical="center" wrapText="1"/>
    </xf>
    <xf numFmtId="0" fontId="7" fillId="0" borderId="47" xfId="0" applyFont="1" applyBorder="1" applyAlignment="1">
      <alignment horizontal="center" vertical="center"/>
    </xf>
    <xf numFmtId="14" fontId="7" fillId="0" borderId="7" xfId="0" applyNumberFormat="1" applyFont="1" applyBorder="1" applyAlignment="1" applyProtection="1">
      <alignment horizontal="center" vertical="center" wrapText="1"/>
      <protection locked="0"/>
    </xf>
    <xf numFmtId="14" fontId="7" fillId="0" borderId="7" xfId="0" applyNumberFormat="1" applyFont="1" applyBorder="1" applyAlignment="1" applyProtection="1">
      <alignment horizontal="center" vertical="center"/>
      <protection locked="0"/>
    </xf>
    <xf numFmtId="0" fontId="7" fillId="0" borderId="28" xfId="0" applyFont="1" applyBorder="1" applyAlignment="1">
      <alignment horizontal="center" vertical="center" wrapText="1"/>
    </xf>
    <xf numFmtId="0" fontId="0" fillId="0" borderId="45" xfId="0" applyBorder="1" applyAlignment="1">
      <alignment horizontal="left" vertical="center" wrapText="1"/>
    </xf>
    <xf numFmtId="0" fontId="0" fillId="0" borderId="7" xfId="0" applyBorder="1" applyAlignment="1">
      <alignment horizontal="left" vertical="center" wrapText="1"/>
    </xf>
    <xf numFmtId="0" fontId="0" fillId="0" borderId="30" xfId="0" applyBorder="1" applyAlignment="1">
      <alignment horizontal="left" vertical="center" wrapText="1"/>
    </xf>
    <xf numFmtId="0" fontId="26" fillId="0" borderId="19" xfId="0" applyFont="1" applyBorder="1" applyAlignment="1">
      <alignment horizontal="center" vertical="center" wrapText="1"/>
    </xf>
    <xf numFmtId="0" fontId="10" fillId="22" borderId="11" xfId="0" applyFont="1" applyFill="1" applyBorder="1" applyAlignment="1">
      <alignment horizontal="center"/>
    </xf>
    <xf numFmtId="0" fontId="10" fillId="22" borderId="12" xfId="0" applyFont="1" applyFill="1" applyBorder="1" applyAlignment="1">
      <alignment horizontal="center"/>
    </xf>
    <xf numFmtId="0" fontId="10" fillId="22" borderId="42" xfId="0" applyFont="1" applyFill="1" applyBorder="1" applyAlignment="1">
      <alignment horizontal="center"/>
    </xf>
    <xf numFmtId="0" fontId="10" fillId="22" borderId="43" xfId="0" applyFont="1" applyFill="1" applyBorder="1" applyAlignment="1">
      <alignment horizontal="center"/>
    </xf>
    <xf numFmtId="0" fontId="7" fillId="3" borderId="7" xfId="0" applyFont="1" applyFill="1" applyBorder="1" applyAlignment="1">
      <alignment horizontal="center" vertical="center" wrapText="1"/>
    </xf>
    <xf numFmtId="0" fontId="8" fillId="21" borderId="9"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17" fillId="0" borderId="7" xfId="0" applyFont="1" applyBorder="1" applyAlignment="1">
      <alignment horizontal="justify" vertical="center" wrapText="1"/>
    </xf>
    <xf numFmtId="0" fontId="21" fillId="0" borderId="7" xfId="0" applyFont="1" applyBorder="1" applyAlignment="1">
      <alignment horizontal="center" vertical="center" wrapText="1"/>
    </xf>
    <xf numFmtId="0" fontId="22" fillId="0" borderId="7" xfId="4" applyFont="1" applyBorder="1" applyAlignment="1">
      <alignment horizontal="center" vertical="center" wrapText="1"/>
    </xf>
    <xf numFmtId="0" fontId="21" fillId="0" borderId="7" xfId="0" applyFont="1" applyBorder="1" applyAlignment="1">
      <alignment horizontal="center" vertical="center"/>
    </xf>
    <xf numFmtId="14" fontId="8" fillId="0" borderId="7" xfId="4" applyNumberFormat="1" applyFont="1" applyBorder="1" applyAlignment="1">
      <alignment horizontal="center" vertical="center" wrapText="1"/>
    </xf>
    <xf numFmtId="0" fontId="8" fillId="25" borderId="43" xfId="0" applyFont="1" applyFill="1" applyBorder="1" applyAlignment="1">
      <alignment horizontal="center" vertical="center"/>
    </xf>
    <xf numFmtId="0" fontId="8" fillId="25" borderId="44" xfId="0" applyFont="1" applyFill="1" applyBorder="1" applyAlignment="1">
      <alignment horizontal="center" vertical="center"/>
    </xf>
    <xf numFmtId="0" fontId="8" fillId="26" borderId="54" xfId="0" applyFont="1" applyFill="1" applyBorder="1" applyAlignment="1">
      <alignment horizontal="center" vertical="center"/>
    </xf>
    <xf numFmtId="0" fontId="8" fillId="26" borderId="55" xfId="0" applyFont="1" applyFill="1" applyBorder="1" applyAlignment="1">
      <alignment horizontal="center" vertical="center"/>
    </xf>
    <xf numFmtId="0" fontId="8" fillId="26" borderId="56" xfId="0" applyFont="1" applyFill="1" applyBorder="1" applyAlignment="1">
      <alignment horizontal="center" vertical="center"/>
    </xf>
    <xf numFmtId="0" fontId="8" fillId="27" borderId="51" xfId="0" applyFont="1" applyFill="1" applyBorder="1" applyAlignment="1">
      <alignment horizontal="center" vertical="center"/>
    </xf>
    <xf numFmtId="0" fontId="8" fillId="27" borderId="54" xfId="0" applyFont="1" applyFill="1" applyBorder="1" applyAlignment="1">
      <alignment horizontal="center" vertical="center"/>
    </xf>
    <xf numFmtId="0" fontId="8" fillId="28" borderId="7" xfId="0" applyFont="1" applyFill="1" applyBorder="1" applyAlignment="1">
      <alignment horizontal="center" vertical="center"/>
    </xf>
    <xf numFmtId="0" fontId="8" fillId="29" borderId="45" xfId="0" applyFont="1" applyFill="1" applyBorder="1" applyAlignment="1">
      <alignment horizontal="center" vertical="center" wrapText="1"/>
    </xf>
    <xf numFmtId="0" fontId="8" fillId="29" borderId="8" xfId="0" applyFont="1" applyFill="1" applyBorder="1" applyAlignment="1">
      <alignment horizontal="center" vertical="center" wrapText="1"/>
    </xf>
    <xf numFmtId="0" fontId="8" fillId="29" borderId="45" xfId="0" applyFont="1" applyFill="1" applyBorder="1" applyAlignment="1">
      <alignment horizontal="center" vertical="center"/>
    </xf>
    <xf numFmtId="0" fontId="8" fillId="29" borderId="8" xfId="0" applyFont="1" applyFill="1" applyBorder="1" applyAlignment="1">
      <alignment horizontal="center" vertical="center"/>
    </xf>
    <xf numFmtId="0" fontId="8" fillId="26" borderId="51" xfId="0" applyFont="1" applyFill="1" applyBorder="1" applyAlignment="1">
      <alignment horizontal="center" vertical="center" wrapText="1"/>
    </xf>
    <xf numFmtId="0" fontId="8" fillId="26" borderId="52" xfId="0" applyFont="1" applyFill="1" applyBorder="1" applyAlignment="1">
      <alignment horizontal="center" vertical="center" wrapText="1"/>
    </xf>
    <xf numFmtId="0" fontId="8" fillId="29" borderId="7" xfId="0" applyFont="1" applyFill="1" applyBorder="1" applyAlignment="1">
      <alignment horizontal="center" vertical="center" wrapText="1"/>
    </xf>
    <xf numFmtId="0" fontId="8" fillId="14" borderId="7" xfId="0" applyFont="1" applyFill="1" applyBorder="1" applyAlignment="1">
      <alignment horizontal="center" vertical="center"/>
    </xf>
    <xf numFmtId="0" fontId="8" fillId="30" borderId="31" xfId="0" applyFont="1" applyFill="1" applyBorder="1" applyAlignment="1">
      <alignment horizontal="center" vertical="center" wrapText="1"/>
    </xf>
    <xf numFmtId="0" fontId="8" fillId="30" borderId="23" xfId="0" applyFont="1" applyFill="1" applyBorder="1" applyAlignment="1">
      <alignment horizontal="center" vertical="center" wrapText="1"/>
    </xf>
    <xf numFmtId="0" fontId="8" fillId="30" borderId="30" xfId="0" applyFont="1" applyFill="1" applyBorder="1" applyAlignment="1">
      <alignment horizontal="center" vertical="center" wrapText="1"/>
    </xf>
    <xf numFmtId="0" fontId="8" fillId="30" borderId="0" xfId="0" applyFont="1" applyFill="1" applyAlignment="1">
      <alignment horizontal="center" vertical="center" wrapText="1"/>
    </xf>
    <xf numFmtId="0" fontId="8" fillId="30" borderId="32" xfId="0" applyFont="1" applyFill="1" applyBorder="1" applyAlignment="1">
      <alignment horizontal="center" vertical="center" wrapText="1"/>
    </xf>
    <xf numFmtId="0" fontId="8" fillId="30" borderId="27" xfId="0" applyFont="1" applyFill="1" applyBorder="1" applyAlignment="1">
      <alignment horizontal="center" vertical="center" wrapText="1"/>
    </xf>
    <xf numFmtId="0" fontId="8" fillId="26" borderId="51" xfId="0" applyFont="1" applyFill="1" applyBorder="1" applyAlignment="1">
      <alignment horizontal="center" vertical="center" textRotation="90" wrapText="1"/>
    </xf>
    <xf numFmtId="0" fontId="8" fillId="26" borderId="52" xfId="0" applyFont="1" applyFill="1" applyBorder="1" applyAlignment="1">
      <alignment horizontal="center" vertical="center" textRotation="90" wrapText="1"/>
    </xf>
    <xf numFmtId="0" fontId="8" fillId="31" borderId="7" xfId="0" applyFont="1" applyFill="1" applyBorder="1" applyAlignment="1">
      <alignment horizontal="center" vertical="center" wrapText="1"/>
    </xf>
    <xf numFmtId="0" fontId="8" fillId="31" borderId="45" xfId="0" applyFont="1" applyFill="1" applyBorder="1" applyAlignment="1">
      <alignment horizontal="center" vertical="center" wrapText="1"/>
    </xf>
    <xf numFmtId="0" fontId="8" fillId="26" borderId="54"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7" borderId="57" xfId="0" applyFont="1" applyFill="1" applyBorder="1" applyAlignment="1">
      <alignment horizontal="center" vertical="center" wrapText="1"/>
    </xf>
    <xf numFmtId="0" fontId="8" fillId="27" borderId="58" xfId="0" applyFont="1" applyFill="1" applyBorder="1" applyAlignment="1">
      <alignment horizontal="center" vertical="center" wrapText="1"/>
    </xf>
    <xf numFmtId="0" fontId="8" fillId="27" borderId="59" xfId="0" applyFont="1" applyFill="1" applyBorder="1" applyAlignment="1">
      <alignment horizontal="center" vertical="center" wrapText="1"/>
    </xf>
    <xf numFmtId="0" fontId="8" fillId="27" borderId="60" xfId="0" applyFont="1" applyFill="1" applyBorder="1" applyAlignment="1">
      <alignment horizontal="center" vertical="center" wrapText="1"/>
    </xf>
    <xf numFmtId="0" fontId="8" fillId="27" borderId="51" xfId="0" applyFont="1" applyFill="1" applyBorder="1" applyAlignment="1">
      <alignment horizontal="center" vertical="center" wrapText="1"/>
    </xf>
    <xf numFmtId="0" fontId="8" fillId="27" borderId="52" xfId="0" applyFont="1" applyFill="1" applyBorder="1" applyAlignment="1">
      <alignment horizontal="center" vertical="center" wrapText="1"/>
    </xf>
    <xf numFmtId="0" fontId="8" fillId="0" borderId="7" xfId="0" applyFont="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hidden="1"/>
    </xf>
    <xf numFmtId="0" fontId="7" fillId="0" borderId="4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pplyProtection="1">
      <alignment horizontal="center" vertical="center" wrapText="1"/>
      <protection locked="0"/>
    </xf>
    <xf numFmtId="0" fontId="8" fillId="27" borderId="54" xfId="0" applyFont="1" applyFill="1" applyBorder="1" applyAlignment="1">
      <alignment horizontal="center" vertical="center" wrapText="1"/>
    </xf>
    <xf numFmtId="0" fontId="8" fillId="24" borderId="43" xfId="0" applyFont="1" applyFill="1" applyBorder="1" applyAlignment="1">
      <alignment horizontal="center" vertical="center"/>
    </xf>
    <xf numFmtId="0" fontId="8" fillId="24" borderId="44" xfId="0" applyFont="1" applyFill="1" applyBorder="1" applyAlignment="1">
      <alignment horizontal="center" vertical="center"/>
    </xf>
    <xf numFmtId="0" fontId="8" fillId="24" borderId="42" xfId="0" applyFont="1" applyFill="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8" fillId="0" borderId="45"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9" fontId="7" fillId="0" borderId="45" xfId="1" applyFont="1" applyBorder="1" applyAlignment="1">
      <alignment horizontal="center" vertical="center"/>
    </xf>
    <xf numFmtId="9" fontId="7" fillId="0" borderId="8" xfId="1" applyFont="1" applyBorder="1" applyAlignment="1">
      <alignment horizontal="center" vertical="center"/>
    </xf>
    <xf numFmtId="0" fontId="7" fillId="0" borderId="45" xfId="0" applyFont="1" applyBorder="1" applyAlignment="1" applyProtection="1">
      <alignment horizontal="center" vertical="center" textRotation="90"/>
      <protection locked="0"/>
    </xf>
    <xf numFmtId="0" fontId="7" fillId="0" borderId="8" xfId="0" applyFont="1" applyBorder="1" applyAlignment="1" applyProtection="1">
      <alignment horizontal="center" vertical="center" textRotation="90"/>
      <protection locked="0"/>
    </xf>
    <xf numFmtId="0" fontId="7" fillId="0" borderId="7" xfId="0" applyFont="1" applyBorder="1" applyAlignment="1">
      <alignment horizontal="center" vertical="center" wrapText="1"/>
    </xf>
    <xf numFmtId="0" fontId="8" fillId="14" borderId="7" xfId="0" applyFont="1" applyFill="1" applyBorder="1" applyAlignment="1">
      <alignment horizontal="center" vertical="center" wrapText="1"/>
    </xf>
    <xf numFmtId="9" fontId="7" fillId="0" borderId="45" xfId="1" applyFont="1" applyBorder="1" applyAlignment="1" applyProtection="1">
      <alignment horizontal="center" vertical="center" wrapText="1"/>
      <protection hidden="1"/>
    </xf>
    <xf numFmtId="9" fontId="7" fillId="0" borderId="8" xfId="1" applyFont="1" applyBorder="1" applyAlignment="1" applyProtection="1">
      <alignment horizontal="center" vertical="center" wrapText="1"/>
      <protection hidden="1"/>
    </xf>
    <xf numFmtId="0" fontId="8" fillId="0" borderId="45" xfId="0" applyFont="1" applyBorder="1" applyAlignment="1">
      <alignment horizontal="center" vertical="center"/>
    </xf>
    <xf numFmtId="0" fontId="8" fillId="0" borderId="8" xfId="0" applyFont="1" applyBorder="1" applyAlignment="1">
      <alignment horizontal="center" vertical="center"/>
    </xf>
    <xf numFmtId="0" fontId="7" fillId="0" borderId="45"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14" fontId="7" fillId="0" borderId="45" xfId="0" applyNumberFormat="1" applyFont="1" applyBorder="1" applyAlignment="1" applyProtection="1">
      <alignment horizontal="center" vertical="center" wrapText="1"/>
      <protection locked="0"/>
    </xf>
    <xf numFmtId="14" fontId="7" fillId="0" borderId="8" xfId="0" applyNumberFormat="1" applyFont="1" applyBorder="1" applyAlignment="1" applyProtection="1">
      <alignment horizontal="center" vertical="center" wrapText="1"/>
      <protection locked="0"/>
    </xf>
    <xf numFmtId="14" fontId="7" fillId="0" borderId="45" xfId="0" applyNumberFormat="1" applyFont="1" applyBorder="1" applyAlignment="1" applyProtection="1">
      <alignment horizontal="center" vertical="center"/>
      <protection locked="0"/>
    </xf>
    <xf numFmtId="14" fontId="7" fillId="0" borderId="8" xfId="0" applyNumberFormat="1" applyFont="1" applyBorder="1" applyAlignment="1" applyProtection="1">
      <alignment horizontal="center" vertical="center"/>
      <protection locked="0"/>
    </xf>
    <xf numFmtId="14" fontId="7" fillId="0" borderId="7" xfId="0" applyNumberFormat="1" applyFont="1" applyBorder="1" applyAlignment="1" applyProtection="1">
      <alignment horizontal="center" vertical="center" wrapText="1"/>
      <protection locked="0"/>
    </xf>
    <xf numFmtId="14" fontId="7" fillId="0" borderId="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29" xfId="0" applyFont="1" applyBorder="1" applyAlignment="1" applyProtection="1">
      <alignment horizontal="center" vertical="center" textRotation="90"/>
      <protection locked="0"/>
    </xf>
    <xf numFmtId="9" fontId="7" fillId="0" borderId="29" xfId="1" applyFont="1" applyBorder="1" applyAlignment="1">
      <alignment horizontal="center" vertical="center"/>
    </xf>
    <xf numFmtId="0" fontId="8" fillId="0" borderId="29"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8" xfId="0" applyFont="1" applyBorder="1" applyAlignment="1">
      <alignment horizontal="center" vertical="center"/>
    </xf>
    <xf numFmtId="0" fontId="7" fillId="3" borderId="45" xfId="0" applyFont="1" applyFill="1" applyBorder="1" applyAlignment="1">
      <alignment horizontal="center" vertical="center"/>
    </xf>
    <xf numFmtId="0" fontId="7" fillId="3" borderId="8" xfId="0" applyFont="1" applyFill="1" applyBorder="1" applyAlignment="1">
      <alignment horizontal="center" vertical="center"/>
    </xf>
    <xf numFmtId="0" fontId="8" fillId="0" borderId="8" xfId="0" applyFont="1" applyBorder="1" applyAlignment="1" applyProtection="1">
      <alignment horizontal="center" vertical="center" wrapText="1"/>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lignment horizontal="center" vertical="center" wrapText="1"/>
    </xf>
    <xf numFmtId="0" fontId="7" fillId="0" borderId="29" xfId="0" applyFont="1" applyBorder="1" applyAlignment="1" applyProtection="1">
      <alignment horizontal="center" vertical="center"/>
      <protection locked="0"/>
    </xf>
    <xf numFmtId="9" fontId="7" fillId="0" borderId="29" xfId="1" applyFont="1" applyBorder="1" applyAlignment="1" applyProtection="1">
      <alignment horizontal="center" vertical="center" wrapText="1"/>
      <protection hidden="1"/>
    </xf>
    <xf numFmtId="0" fontId="7" fillId="0" borderId="47" xfId="0" applyFont="1" applyBorder="1" applyAlignment="1">
      <alignment horizontal="center" vertical="center"/>
    </xf>
    <xf numFmtId="0" fontId="7" fillId="0" borderId="29" xfId="0" applyFont="1" applyBorder="1" applyAlignment="1">
      <alignment horizontal="center" vertical="center"/>
    </xf>
    <xf numFmtId="0" fontId="7" fillId="3" borderId="29" xfId="0" applyFont="1" applyFill="1" applyBorder="1" applyAlignment="1">
      <alignment horizontal="center" vertical="center"/>
    </xf>
    <xf numFmtId="0" fontId="21" fillId="0" borderId="7" xfId="4" applyFont="1" applyBorder="1" applyAlignment="1">
      <alignment horizontal="center" vertical="center" wrapText="1"/>
    </xf>
    <xf numFmtId="0" fontId="8" fillId="0" borderId="7" xfId="4" applyFont="1" applyBorder="1" applyAlignment="1">
      <alignment horizontal="center" vertical="center" wrapText="1"/>
    </xf>
    <xf numFmtId="0" fontId="8" fillId="0" borderId="43" xfId="4" applyFont="1" applyBorder="1" applyAlignment="1">
      <alignment horizontal="center" vertical="center" wrapText="1"/>
    </xf>
    <xf numFmtId="0" fontId="8" fillId="0" borderId="44" xfId="4" applyFont="1" applyBorder="1" applyAlignment="1">
      <alignment horizontal="center" vertical="center" wrapText="1"/>
    </xf>
    <xf numFmtId="0" fontId="8" fillId="0" borderId="42" xfId="4" applyFont="1" applyBorder="1" applyAlignment="1">
      <alignment horizontal="center" vertical="center" wrapText="1"/>
    </xf>
    <xf numFmtId="14" fontId="21" fillId="0" borderId="7" xfId="4" applyNumberFormat="1" applyFont="1" applyBorder="1" applyAlignment="1">
      <alignment horizontal="center" vertical="center" wrapText="1"/>
    </xf>
    <xf numFmtId="0" fontId="8" fillId="2" borderId="7" xfId="0" applyFont="1" applyFill="1" applyBorder="1" applyAlignment="1">
      <alignment horizontal="center" vertical="center"/>
    </xf>
    <xf numFmtId="0" fontId="8" fillId="15" borderId="7" xfId="0" applyFont="1" applyFill="1" applyBorder="1" applyAlignment="1">
      <alignment horizontal="center" vertical="center"/>
    </xf>
    <xf numFmtId="0" fontId="8" fillId="18" borderId="7" xfId="0" applyFont="1" applyFill="1" applyBorder="1" applyAlignment="1">
      <alignment horizontal="center" vertical="center"/>
    </xf>
    <xf numFmtId="0" fontId="8" fillId="19" borderId="7" xfId="0" applyFont="1" applyFill="1" applyBorder="1" applyAlignment="1">
      <alignment horizontal="center" vertical="center"/>
    </xf>
    <xf numFmtId="0" fontId="8" fillId="13" borderId="7" xfId="0" applyFont="1" applyFill="1" applyBorder="1" applyAlignment="1">
      <alignment horizontal="center" vertical="center"/>
    </xf>
    <xf numFmtId="0" fontId="8" fillId="27" borderId="66" xfId="0" applyFont="1" applyFill="1" applyBorder="1" applyAlignment="1">
      <alignment horizontal="center" vertical="center" wrapText="1"/>
    </xf>
    <xf numFmtId="0" fontId="8" fillId="27" borderId="63" xfId="0" applyFont="1" applyFill="1" applyBorder="1" applyAlignment="1">
      <alignment horizontal="center" vertical="center" wrapText="1"/>
    </xf>
    <xf numFmtId="14" fontId="8" fillId="0" borderId="0" xfId="4" applyNumberFormat="1" applyFont="1" applyAlignment="1">
      <alignment horizontal="center" vertical="center" wrapText="1"/>
    </xf>
    <xf numFmtId="0" fontId="8" fillId="12" borderId="7" xfId="0" applyFont="1" applyFill="1" applyBorder="1" applyAlignment="1">
      <alignment horizontal="center" vertical="center" wrapText="1"/>
    </xf>
    <xf numFmtId="0" fontId="8" fillId="27" borderId="64" xfId="0" applyFont="1" applyFill="1" applyBorder="1" applyAlignment="1">
      <alignment horizontal="center" vertical="center" wrapText="1"/>
    </xf>
    <xf numFmtId="0" fontId="8" fillId="27" borderId="65" xfId="0" applyFont="1" applyFill="1" applyBorder="1" applyAlignment="1">
      <alignment horizontal="center" vertical="center" wrapText="1"/>
    </xf>
    <xf numFmtId="0" fontId="8" fillId="16" borderId="7" xfId="0" applyFont="1" applyFill="1" applyBorder="1" applyAlignment="1">
      <alignment horizontal="center" vertical="center" textRotation="90" wrapText="1"/>
    </xf>
    <xf numFmtId="0" fontId="8" fillId="16" borderId="7" xfId="0" applyFont="1" applyFill="1" applyBorder="1" applyAlignment="1">
      <alignment horizontal="justify" vertical="center" wrapText="1"/>
    </xf>
    <xf numFmtId="0" fontId="8" fillId="16" borderId="7" xfId="0" applyFont="1" applyFill="1" applyBorder="1" applyAlignment="1">
      <alignment horizontal="center" vertical="center" wrapText="1"/>
    </xf>
    <xf numFmtId="0" fontId="8" fillId="27" borderId="67"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8" fillId="27" borderId="61" xfId="0" applyFont="1" applyFill="1" applyBorder="1" applyAlignment="1">
      <alignment horizontal="center" vertical="center" wrapText="1"/>
    </xf>
    <xf numFmtId="0" fontId="8" fillId="27" borderId="25" xfId="0" applyFont="1" applyFill="1" applyBorder="1" applyAlignment="1">
      <alignment horizontal="center" vertical="center" wrapText="1"/>
    </xf>
    <xf numFmtId="0" fontId="8" fillId="17" borderId="7" xfId="0" applyFont="1" applyFill="1" applyBorder="1" applyAlignment="1">
      <alignment horizontal="center" vertical="center"/>
    </xf>
    <xf numFmtId="0" fontId="7" fillId="3" borderId="7" xfId="0" applyFont="1" applyFill="1" applyBorder="1" applyAlignment="1">
      <alignment horizontal="center" vertical="center"/>
    </xf>
    <xf numFmtId="9" fontId="7" fillId="0" borderId="7" xfId="1" applyFont="1" applyBorder="1" applyAlignment="1">
      <alignment horizontal="center" vertical="center"/>
    </xf>
    <xf numFmtId="9" fontId="7" fillId="0" borderId="7" xfId="1" applyFont="1" applyBorder="1" applyAlignment="1" applyProtection="1">
      <alignment horizontal="center" vertical="center" wrapText="1"/>
      <protection hidden="1"/>
    </xf>
    <xf numFmtId="0" fontId="32" fillId="0" borderId="7" xfId="0" applyFont="1" applyBorder="1" applyAlignment="1" applyProtection="1">
      <alignment horizontal="center" vertical="center" wrapText="1"/>
      <protection locked="0"/>
    </xf>
    <xf numFmtId="14" fontId="7" fillId="0" borderId="29" xfId="0" applyNumberFormat="1" applyFont="1" applyBorder="1" applyAlignment="1" applyProtection="1">
      <alignment horizontal="center" vertical="center" wrapText="1"/>
      <protection locked="0"/>
    </xf>
    <xf numFmtId="14" fontId="7" fillId="0" borderId="29" xfId="0" applyNumberFormat="1" applyFont="1" applyBorder="1" applyAlignment="1" applyProtection="1">
      <alignment horizontal="center" vertical="center"/>
      <protection locked="0"/>
    </xf>
    <xf numFmtId="0" fontId="8" fillId="0" borderId="7" xfId="0" applyFont="1" applyBorder="1" applyAlignment="1">
      <alignment horizontal="center" vertical="center"/>
    </xf>
    <xf numFmtId="0" fontId="7" fillId="0" borderId="28" xfId="0" applyFont="1" applyBorder="1" applyAlignment="1">
      <alignment horizontal="center" vertical="center" wrapText="1"/>
    </xf>
    <xf numFmtId="0" fontId="8" fillId="31" borderId="8" xfId="0" applyFont="1" applyFill="1" applyBorder="1" applyAlignment="1">
      <alignment horizontal="center" vertical="center" wrapText="1"/>
    </xf>
    <xf numFmtId="0" fontId="21" fillId="29" borderId="45" xfId="0" applyFont="1" applyFill="1" applyBorder="1" applyAlignment="1">
      <alignment horizontal="center" vertical="center" wrapText="1"/>
    </xf>
    <xf numFmtId="0" fontId="21" fillId="29" borderId="8" xfId="0" applyFont="1" applyFill="1" applyBorder="1" applyAlignment="1">
      <alignment horizontal="center" vertical="center" wrapText="1"/>
    </xf>
    <xf numFmtId="0" fontId="8" fillId="26" borderId="7" xfId="0" applyFont="1" applyFill="1" applyBorder="1" applyAlignment="1">
      <alignment horizontal="center" vertical="center" wrapText="1"/>
    </xf>
    <xf numFmtId="0" fontId="8" fillId="26" borderId="26" xfId="0" applyFont="1" applyFill="1" applyBorder="1" applyAlignment="1">
      <alignment horizontal="center" vertical="center" wrapText="1"/>
    </xf>
    <xf numFmtId="0" fontId="8" fillId="26" borderId="25" xfId="0" applyFont="1" applyFill="1" applyBorder="1" applyAlignment="1">
      <alignment horizontal="center" vertical="center" wrapText="1"/>
    </xf>
    <xf numFmtId="0" fontId="8" fillId="26" borderId="63" xfId="0" applyFont="1" applyFill="1" applyBorder="1" applyAlignment="1">
      <alignment horizontal="center" vertical="center" wrapText="1"/>
    </xf>
    <xf numFmtId="0" fontId="8" fillId="24" borderId="43" xfId="0" applyFont="1" applyFill="1" applyBorder="1" applyAlignment="1">
      <alignment horizontal="center" vertical="center" wrapText="1"/>
    </xf>
    <xf numFmtId="0" fontId="8" fillId="24" borderId="44" xfId="0" applyFont="1" applyFill="1" applyBorder="1" applyAlignment="1">
      <alignment horizontal="center" vertical="center" wrapText="1"/>
    </xf>
    <xf numFmtId="0" fontId="8" fillId="24" borderId="42" xfId="0" applyFont="1" applyFill="1" applyBorder="1" applyAlignment="1">
      <alignment horizontal="center"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8" xfId="0" applyBorder="1" applyAlignment="1">
      <alignment horizontal="left" vertical="center" wrapText="1"/>
    </xf>
    <xf numFmtId="0" fontId="0" fillId="0" borderId="45" xfId="0" applyBorder="1" applyAlignment="1">
      <alignment horizontal="left" vertical="center" wrapText="1"/>
    </xf>
    <xf numFmtId="0" fontId="0" fillId="0" borderId="7" xfId="0" applyBorder="1" applyAlignment="1">
      <alignment horizontal="left" vertical="center" wrapText="1"/>
    </xf>
    <xf numFmtId="0" fontId="0" fillId="0" borderId="75" xfId="0" applyBorder="1" applyAlignment="1">
      <alignment horizontal="left" vertical="center"/>
    </xf>
    <xf numFmtId="0" fontId="0" fillId="0" borderId="3" xfId="0" applyBorder="1" applyAlignment="1">
      <alignment vertical="center" wrapText="1"/>
    </xf>
    <xf numFmtId="0" fontId="30" fillId="10" borderId="71" xfId="0" applyFont="1" applyFill="1" applyBorder="1" applyAlignment="1">
      <alignment horizontal="center" vertical="center" wrapText="1"/>
    </xf>
    <xf numFmtId="0" fontId="30" fillId="10" borderId="72" xfId="0" applyFont="1" applyFill="1" applyBorder="1" applyAlignment="1">
      <alignment horizontal="center" vertical="center" wrapText="1"/>
    </xf>
    <xf numFmtId="9" fontId="29" fillId="11" borderId="2" xfId="1" applyFont="1" applyFill="1" applyBorder="1" applyAlignment="1">
      <alignment horizontal="center" vertical="center" wrapText="1"/>
    </xf>
    <xf numFmtId="9" fontId="29" fillId="11" borderId="0" xfId="1" applyFont="1" applyFill="1" applyBorder="1" applyAlignment="1">
      <alignment horizontal="center" vertical="center" wrapText="1"/>
    </xf>
    <xf numFmtId="9" fontId="29" fillId="9" borderId="71" xfId="1" applyFont="1" applyFill="1" applyBorder="1" applyAlignment="1">
      <alignment horizontal="center" vertical="center" wrapText="1"/>
    </xf>
    <xf numFmtId="9" fontId="29" fillId="9" borderId="68" xfId="1" applyFont="1" applyFill="1" applyBorder="1" applyAlignment="1">
      <alignment horizontal="center" vertical="center" wrapText="1"/>
    </xf>
    <xf numFmtId="9" fontId="30" fillId="10" borderId="71" xfId="1" applyFont="1" applyFill="1" applyBorder="1" applyAlignment="1">
      <alignment horizontal="center" vertical="center" wrapText="1"/>
    </xf>
    <xf numFmtId="9" fontId="30" fillId="10" borderId="68" xfId="1" applyFont="1" applyFill="1" applyBorder="1" applyAlignment="1">
      <alignment horizontal="center" vertical="center" wrapText="1"/>
    </xf>
    <xf numFmtId="0" fontId="29" fillId="9" borderId="71" xfId="0" applyFont="1" applyFill="1" applyBorder="1" applyAlignment="1">
      <alignment horizontal="center" vertical="center" wrapText="1"/>
    </xf>
    <xf numFmtId="0" fontId="29" fillId="9" borderId="68" xfId="0" applyFont="1" applyFill="1" applyBorder="1" applyAlignment="1">
      <alignment horizontal="center" vertical="center" wrapText="1"/>
    </xf>
    <xf numFmtId="9" fontId="29" fillId="11" borderId="69" xfId="1" applyFont="1" applyFill="1" applyBorder="1" applyAlignment="1">
      <alignment horizontal="center" vertical="center" wrapText="1"/>
    </xf>
    <xf numFmtId="9" fontId="29" fillId="9" borderId="73" xfId="1" applyFont="1" applyFill="1" applyBorder="1" applyAlignment="1">
      <alignment horizontal="center" vertical="center" wrapText="1"/>
    </xf>
    <xf numFmtId="9" fontId="29" fillId="9" borderId="0" xfId="1" applyFont="1" applyFill="1" applyBorder="1" applyAlignment="1">
      <alignment horizontal="center" vertical="center" wrapText="1"/>
    </xf>
    <xf numFmtId="0" fontId="29" fillId="5" borderId="71" xfId="0" applyFont="1" applyFill="1" applyBorder="1" applyAlignment="1">
      <alignment horizontal="center" vertical="center" wrapText="1"/>
    </xf>
    <xf numFmtId="0" fontId="29" fillId="5" borderId="68" xfId="0" applyFont="1" applyFill="1" applyBorder="1" applyAlignment="1">
      <alignment horizontal="center" vertical="center" wrapText="1"/>
    </xf>
    <xf numFmtId="9" fontId="29" fillId="11" borderId="71" xfId="1" applyFont="1" applyFill="1" applyBorder="1" applyAlignment="1">
      <alignment horizontal="center" vertical="center" wrapText="1"/>
    </xf>
    <xf numFmtId="9" fontId="29" fillId="11" borderId="68" xfId="1" applyFont="1" applyFill="1" applyBorder="1" applyAlignment="1">
      <alignment horizontal="center" vertical="center" wrapText="1"/>
    </xf>
    <xf numFmtId="0" fontId="0" fillId="0" borderId="73" xfId="0" applyBorder="1" applyAlignment="1">
      <alignment vertical="center" wrapText="1"/>
    </xf>
    <xf numFmtId="0" fontId="0" fillId="0" borderId="0" xfId="0" applyAlignment="1">
      <alignment vertical="center" wrapText="1"/>
    </xf>
    <xf numFmtId="0" fontId="0" fillId="0" borderId="70" xfId="0" applyBorder="1" applyAlignment="1">
      <alignmen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19" fillId="0" borderId="9" xfId="0" applyFont="1" applyBorder="1" applyAlignment="1">
      <alignment horizontal="center"/>
    </xf>
    <xf numFmtId="0" fontId="19" fillId="0" borderId="10" xfId="0" applyFont="1" applyBorder="1" applyAlignment="1">
      <alignment horizontal="center"/>
    </xf>
    <xf numFmtId="0" fontId="19" fillId="0" borderId="19" xfId="0" applyFont="1" applyBorder="1" applyAlignment="1">
      <alignment horizontal="center"/>
    </xf>
    <xf numFmtId="9" fontId="29" fillId="5" borderId="2" xfId="1" applyFont="1" applyFill="1" applyBorder="1" applyAlignment="1">
      <alignment horizontal="center" vertical="center" wrapText="1"/>
    </xf>
    <xf numFmtId="9" fontId="29" fillId="5" borderId="4" xfId="1" applyFont="1" applyFill="1" applyBorder="1" applyAlignment="1">
      <alignment horizontal="center" vertical="center" wrapText="1"/>
    </xf>
    <xf numFmtId="9" fontId="29" fillId="5" borderId="0" xfId="1" applyFont="1" applyFill="1" applyBorder="1" applyAlignment="1">
      <alignment horizontal="center" vertical="center" wrapText="1"/>
    </xf>
    <xf numFmtId="9" fontId="29" fillId="5" borderId="6" xfId="1" applyFont="1" applyFill="1" applyBorder="1" applyAlignment="1">
      <alignment horizontal="center" vertical="center" wrapText="1"/>
    </xf>
    <xf numFmtId="0" fontId="19" fillId="0" borderId="71"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8" xfId="0" applyFont="1" applyBorder="1" applyAlignment="1">
      <alignment horizontal="center" vertical="center" wrapText="1"/>
    </xf>
    <xf numFmtId="0" fontId="29" fillId="11" borderId="71" xfId="0" applyFont="1" applyFill="1" applyBorder="1" applyAlignment="1">
      <alignment horizontal="center" vertical="center" wrapText="1"/>
    </xf>
    <xf numFmtId="0" fontId="29" fillId="11" borderId="68" xfId="0" applyFont="1" applyFill="1" applyBorder="1" applyAlignment="1">
      <alignment horizontal="center" vertical="center" wrapText="1"/>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9" xfId="0" applyFont="1" applyBorder="1" applyAlignment="1">
      <alignment horizontal="center" vertical="center"/>
    </xf>
    <xf numFmtId="0" fontId="26" fillId="0" borderId="9" xfId="0" applyFont="1" applyBorder="1" applyAlignment="1">
      <alignment horizontal="center" vertical="center" wrapText="1"/>
    </xf>
    <xf numFmtId="0" fontId="26" fillId="0" borderId="19" xfId="0" applyFont="1" applyBorder="1" applyAlignment="1">
      <alignment horizontal="center" vertical="center" wrapText="1"/>
    </xf>
    <xf numFmtId="0" fontId="12" fillId="14" borderId="48" xfId="0" applyFont="1" applyFill="1" applyBorder="1" applyAlignment="1">
      <alignment horizontal="center" vertical="center"/>
    </xf>
    <xf numFmtId="0" fontId="12" fillId="14" borderId="49" xfId="0" applyFont="1" applyFill="1" applyBorder="1" applyAlignment="1">
      <alignment horizontal="center" vertical="center"/>
    </xf>
    <xf numFmtId="0" fontId="10" fillId="22" borderId="11" xfId="0" applyFont="1" applyFill="1" applyBorder="1" applyAlignment="1">
      <alignment horizontal="center"/>
    </xf>
    <xf numFmtId="0" fontId="10" fillId="22" borderId="12" xfId="0" applyFont="1" applyFill="1" applyBorder="1" applyAlignment="1">
      <alignment horizontal="center"/>
    </xf>
    <xf numFmtId="0" fontId="12" fillId="14" borderId="30" xfId="0" applyFont="1" applyFill="1" applyBorder="1" applyAlignment="1">
      <alignment horizontal="center" vertical="center"/>
    </xf>
    <xf numFmtId="0" fontId="12" fillId="14" borderId="0" xfId="0" applyFont="1" applyFill="1" applyAlignment="1">
      <alignment horizontal="center" vertical="center"/>
    </xf>
    <xf numFmtId="0" fontId="10" fillId="3" borderId="43" xfId="0" applyFont="1" applyFill="1" applyBorder="1" applyAlignment="1" applyProtection="1">
      <alignment horizontal="left" vertical="center" wrapText="1"/>
      <protection locked="0"/>
    </xf>
    <xf numFmtId="0" fontId="10" fillId="3" borderId="44" xfId="0" applyFont="1" applyFill="1" applyBorder="1" applyAlignment="1" applyProtection="1">
      <alignment horizontal="left" vertical="center" wrapText="1"/>
      <protection locked="0"/>
    </xf>
    <xf numFmtId="0" fontId="10" fillId="22" borderId="43" xfId="0" applyFont="1" applyFill="1" applyBorder="1" applyAlignment="1">
      <alignment horizontal="center" wrapText="1"/>
    </xf>
    <xf numFmtId="0" fontId="10" fillId="22" borderId="42" xfId="0" applyFont="1" applyFill="1" applyBorder="1" applyAlignment="1">
      <alignment horizontal="center" wrapText="1"/>
    </xf>
    <xf numFmtId="0" fontId="10" fillId="22" borderId="7" xfId="0" applyFont="1" applyFill="1" applyBorder="1" applyAlignment="1">
      <alignment horizontal="center" wrapText="1"/>
    </xf>
    <xf numFmtId="0" fontId="10" fillId="22" borderId="7" xfId="0" applyFont="1" applyFill="1" applyBorder="1" applyAlignment="1">
      <alignment horizontal="center"/>
    </xf>
    <xf numFmtId="0" fontId="10" fillId="22" borderId="43" xfId="0" applyFont="1" applyFill="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
    </xf>
    <xf numFmtId="0" fontId="10" fillId="22" borderId="42" xfId="0" applyFont="1" applyFill="1" applyBorder="1" applyAlignment="1">
      <alignment horizontal="center"/>
    </xf>
    <xf numFmtId="0" fontId="10" fillId="0" borderId="43" xfId="0" applyFont="1" applyBorder="1" applyAlignment="1">
      <alignment horizontal="left"/>
    </xf>
    <xf numFmtId="0" fontId="10" fillId="0" borderId="42" xfId="0" applyFont="1" applyBorder="1" applyAlignment="1">
      <alignment horizontal="left"/>
    </xf>
    <xf numFmtId="0" fontId="10" fillId="22" borderId="44" xfId="0" applyFont="1" applyFill="1" applyBorder="1" applyAlignment="1">
      <alignment horizontal="center" wrapText="1"/>
    </xf>
    <xf numFmtId="0" fontId="10" fillId="22" borderId="7" xfId="0" applyFont="1" applyFill="1" applyBorder="1" applyAlignment="1">
      <alignment horizontal="center" vertical="center"/>
    </xf>
    <xf numFmtId="0" fontId="10" fillId="0" borderId="7" xfId="0" applyFont="1" applyBorder="1" applyAlignment="1">
      <alignment horizontal="center"/>
    </xf>
    <xf numFmtId="0" fontId="10" fillId="3" borderId="7" xfId="0" applyFont="1" applyFill="1" applyBorder="1" applyAlignment="1" applyProtection="1">
      <alignment horizontal="left" vertical="center"/>
      <protection locked="0"/>
    </xf>
    <xf numFmtId="0" fontId="10" fillId="3" borderId="43" xfId="0" applyFont="1" applyFill="1" applyBorder="1" applyAlignment="1" applyProtection="1">
      <alignment horizontal="left" vertical="center"/>
      <protection locked="0"/>
    </xf>
    <xf numFmtId="0" fontId="12" fillId="14" borderId="7" xfId="0" applyFont="1" applyFill="1" applyBorder="1" applyAlignment="1">
      <alignment horizontal="center" vertical="center"/>
    </xf>
    <xf numFmtId="0" fontId="12" fillId="14" borderId="43"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34" xfId="0" applyFont="1" applyFill="1" applyBorder="1" applyAlignment="1">
      <alignment horizontal="center" vertical="center"/>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14" fontId="9" fillId="0" borderId="37" xfId="0" applyNumberFormat="1" applyFont="1" applyBorder="1" applyAlignment="1">
      <alignment horizontal="center" vertical="center" wrapText="1"/>
    </xf>
    <xf numFmtId="0" fontId="9" fillId="0" borderId="39" xfId="0" applyFont="1" applyBorder="1" applyAlignment="1">
      <alignment horizontal="center" vertical="center" wrapText="1"/>
    </xf>
    <xf numFmtId="0" fontId="8" fillId="20" borderId="9" xfId="0" applyFont="1" applyFill="1" applyBorder="1" applyAlignment="1">
      <alignment horizontal="center" vertical="center" wrapText="1"/>
    </xf>
    <xf numFmtId="0" fontId="8" fillId="20" borderId="10" xfId="0" applyFont="1" applyFill="1" applyBorder="1" applyAlignment="1">
      <alignment horizontal="center" vertical="center" wrapText="1"/>
    </xf>
    <xf numFmtId="0" fontId="8" fillId="20" borderId="19" xfId="0" applyFont="1" applyFill="1" applyBorder="1" applyAlignment="1">
      <alignment horizontal="center" vertical="center" wrapText="1"/>
    </xf>
    <xf numFmtId="0" fontId="8" fillId="21" borderId="9" xfId="0" applyFont="1" applyFill="1" applyBorder="1" applyAlignment="1">
      <alignment horizontal="center" vertical="center" wrapText="1"/>
    </xf>
    <xf numFmtId="0" fontId="8" fillId="21" borderId="19" xfId="0" applyFont="1" applyFill="1" applyBorder="1" applyAlignment="1">
      <alignment horizontal="center" vertical="center" wrapText="1"/>
    </xf>
    <xf numFmtId="0" fontId="8" fillId="21" borderId="16" xfId="0" applyFont="1" applyFill="1" applyBorder="1" applyAlignment="1">
      <alignment horizontal="center" vertical="center" wrapText="1"/>
    </xf>
    <xf numFmtId="0" fontId="8" fillId="21" borderId="17" xfId="0" applyFont="1" applyFill="1" applyBorder="1" applyAlignment="1">
      <alignment horizontal="center" vertical="center" wrapText="1"/>
    </xf>
    <xf numFmtId="0" fontId="8" fillId="21" borderId="18"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0" borderId="34"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cellXfs>
  <cellStyles count="7">
    <cellStyle name="Normal" xfId="0" builtinId="0"/>
    <cellStyle name="Normal - Style1 2" xfId="2" xr:uid="{00000000-0005-0000-0000-000001000000}"/>
    <cellStyle name="Normal 2" xfId="4" xr:uid="{00000000-0005-0000-0000-000002000000}"/>
    <cellStyle name="Normal 2 2" xfId="3" xr:uid="{00000000-0005-0000-0000-000003000000}"/>
    <cellStyle name="Normal 2 2 2" xfId="6" xr:uid="{1564AE90-CAC0-478D-B8D1-3DAC551B97AA}"/>
    <cellStyle name="Normal 3" xfId="5" xr:uid="{00000000-0005-0000-0000-000004000000}"/>
    <cellStyle name="Porcentaje" xfId="1" builtinId="5"/>
  </cellStyles>
  <dxfs count="157">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E26B0A"/>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FF00"/>
        </patternFill>
      </fill>
    </dxf>
    <dxf>
      <fill>
        <patternFill>
          <bgColor rgb="FF00B050"/>
        </patternFill>
      </fill>
    </dxf>
    <dxf>
      <fill>
        <patternFill>
          <bgColor rgb="FFE26B0A"/>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00B050"/>
        </patternFill>
      </fill>
    </dxf>
    <dxf>
      <fill>
        <patternFill>
          <bgColor rgb="FFFFFF00"/>
        </patternFill>
      </fill>
    </dxf>
    <dxf>
      <fill>
        <patternFill>
          <bgColor rgb="FFE26B0A"/>
        </patternFill>
      </fill>
    </dxf>
    <dxf>
      <fill>
        <patternFill>
          <bgColor rgb="FF00B050"/>
        </patternFill>
      </fill>
    </dxf>
    <dxf>
      <fill>
        <patternFill>
          <bgColor rgb="FFFFFF00"/>
        </patternFill>
      </fill>
    </dxf>
    <dxf>
      <fill>
        <patternFill>
          <bgColor rgb="FFFF0000"/>
        </patternFill>
      </fill>
    </dxf>
    <dxf>
      <fill>
        <patternFill>
          <bgColor rgb="FFE26B0A"/>
        </patternFill>
      </fill>
    </dxf>
    <dxf>
      <fill>
        <patternFill>
          <bgColor rgb="FF92D050"/>
        </patternFill>
      </fill>
    </dxf>
    <dxf>
      <fill>
        <patternFill>
          <bgColor rgb="FFFFFF00"/>
        </patternFill>
      </fill>
    </dxf>
    <dxf>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ill>
        <patternFill>
          <bgColor rgb="FFFF0000"/>
        </patternFill>
      </fill>
    </dxf>
    <dxf>
      <fill>
        <patternFill>
          <bgColor rgb="FFFFFF00"/>
        </patternFill>
      </fill>
    </dxf>
    <dxf>
      <fill>
        <patternFill>
          <bgColor theme="9" tint="-0.24994659260841701"/>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ill>
        <patternFill>
          <bgColor rgb="FFE26B0A"/>
        </patternFill>
      </fill>
    </dxf>
    <dxf>
      <fill>
        <patternFill>
          <bgColor rgb="FF00B050"/>
        </patternFill>
      </fill>
    </dxf>
    <dxf>
      <fill>
        <patternFill>
          <bgColor rgb="FFFFFF00"/>
        </patternFill>
      </fill>
    </dxf>
    <dxf>
      <fill>
        <patternFill>
          <bgColor rgb="FFFF0000"/>
        </patternFill>
      </fill>
    </dxf>
    <dxf>
      <fill>
        <patternFill>
          <bgColor rgb="FFE26B0A"/>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E26B0A"/>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92D050"/>
        </patternFill>
      </fill>
    </dxf>
    <dxf>
      <fill>
        <patternFill>
          <bgColor rgb="FFFFFF00"/>
        </patternFill>
      </fill>
    </dxf>
    <dxf>
      <fill>
        <patternFill>
          <bgColor rgb="FFE26B0A"/>
        </patternFill>
      </fill>
    </dxf>
    <dxf>
      <fill>
        <patternFill>
          <bgColor rgb="FFFF0000"/>
        </patternFill>
      </fill>
    </dxf>
    <dxf>
      <fill>
        <patternFill>
          <bgColor rgb="FFFFFF00"/>
        </patternFill>
      </fill>
    </dxf>
    <dxf>
      <fill>
        <patternFill>
          <bgColor rgb="FF92D050"/>
        </patternFill>
      </fill>
    </dxf>
    <dxf>
      <font>
        <color theme="1"/>
      </font>
      <fill>
        <patternFill>
          <bgColor rgb="FF00B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92D050"/>
        </patternFill>
      </fill>
    </dxf>
    <dxf>
      <fill>
        <patternFill>
          <bgColor theme="9" tint="-0.24994659260841701"/>
        </patternFill>
      </fill>
    </dxf>
    <dxf>
      <fill>
        <patternFill>
          <bgColor rgb="FFFFFF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SICOFS</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F70D-47A3-9007-BF25AD02D9F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F70D-47A3-9007-BF25AD02D9F6}"/>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70D-47A3-9007-BF25AD02D9F6}"/>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F70D-47A3-9007-BF25AD02D9F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F70D-47A3-9007-BF25AD02D9F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F70D-47A3-9007-BF25AD02D9F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F70D-47A3-9007-BF25AD02D9F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F70D-47A3-9007-BF25AD02D9F6}"/>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Hoja2!$B$42:$B$45</c:f>
              <c:strCache>
                <c:ptCount val="4"/>
                <c:pt idx="0">
                  <c:v>Corrupción</c:v>
                </c:pt>
                <c:pt idx="1">
                  <c:v>Fraude</c:v>
                </c:pt>
                <c:pt idx="2">
                  <c:v>Opacidad</c:v>
                </c:pt>
                <c:pt idx="3">
                  <c:v>Soborno</c:v>
                </c:pt>
              </c:strCache>
            </c:strRef>
          </c:cat>
          <c:val>
            <c:numRef>
              <c:f>Hoja2!$C$42:$C$45</c:f>
              <c:numCache>
                <c:formatCode>General</c:formatCode>
                <c:ptCount val="4"/>
                <c:pt idx="0">
                  <c:v>23</c:v>
                </c:pt>
                <c:pt idx="1">
                  <c:v>3</c:v>
                </c:pt>
                <c:pt idx="2">
                  <c:v>3</c:v>
                </c:pt>
                <c:pt idx="3">
                  <c:v>9</c:v>
                </c:pt>
              </c:numCache>
            </c:numRef>
          </c:val>
          <c:extLst>
            <c:ext xmlns:c16="http://schemas.microsoft.com/office/drawing/2014/chart" uri="{C3380CC4-5D6E-409C-BE32-E72D297353CC}">
              <c16:uniqueId val="{00000000-F70D-47A3-9007-BF25AD02D9F6}"/>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Subproceso - SICOFS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Hoja2!$B$48</c:f>
              <c:strCache>
                <c:ptCount val="1"/>
                <c:pt idx="0">
                  <c:v>Corrupción</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Hoja2!$C$47:$AA$47</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Hoja2!$C$48:$AA$48</c:f>
              <c:numCache>
                <c:formatCode>General</c:formatCode>
                <c:ptCount val="25"/>
                <c:pt idx="0">
                  <c:v>1</c:v>
                </c:pt>
                <c:pt idx="1">
                  <c:v>1</c:v>
                </c:pt>
                <c:pt idx="2">
                  <c:v>1</c:v>
                </c:pt>
                <c:pt idx="3">
                  <c:v>1</c:v>
                </c:pt>
                <c:pt idx="4">
                  <c:v>1</c:v>
                </c:pt>
                <c:pt idx="6">
                  <c:v>2</c:v>
                </c:pt>
                <c:pt idx="8">
                  <c:v>1</c:v>
                </c:pt>
                <c:pt idx="9">
                  <c:v>2</c:v>
                </c:pt>
                <c:pt idx="10">
                  <c:v>2</c:v>
                </c:pt>
                <c:pt idx="11">
                  <c:v>1</c:v>
                </c:pt>
                <c:pt idx="13">
                  <c:v>1</c:v>
                </c:pt>
                <c:pt idx="15">
                  <c:v>1</c:v>
                </c:pt>
                <c:pt idx="16">
                  <c:v>1</c:v>
                </c:pt>
                <c:pt idx="17">
                  <c:v>1</c:v>
                </c:pt>
                <c:pt idx="18">
                  <c:v>1</c:v>
                </c:pt>
                <c:pt idx="20">
                  <c:v>1</c:v>
                </c:pt>
                <c:pt idx="21">
                  <c:v>1</c:v>
                </c:pt>
                <c:pt idx="23">
                  <c:v>2</c:v>
                </c:pt>
                <c:pt idx="24">
                  <c:v>1</c:v>
                </c:pt>
              </c:numCache>
            </c:numRef>
          </c:val>
          <c:extLst>
            <c:ext xmlns:c16="http://schemas.microsoft.com/office/drawing/2014/chart" uri="{C3380CC4-5D6E-409C-BE32-E72D297353CC}">
              <c16:uniqueId val="{00000000-9E3A-4025-AA2B-36ADA5381B2B}"/>
            </c:ext>
          </c:extLst>
        </c:ser>
        <c:ser>
          <c:idx val="1"/>
          <c:order val="1"/>
          <c:tx>
            <c:strRef>
              <c:f>Hoja2!$B$49</c:f>
              <c:strCache>
                <c:ptCount val="1"/>
                <c:pt idx="0">
                  <c:v>Fraude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Hoja2!$C$47:$AA$47</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Hoja2!$C$49:$AA$49</c:f>
              <c:numCache>
                <c:formatCode>General</c:formatCode>
                <c:ptCount val="25"/>
                <c:pt idx="12">
                  <c:v>2</c:v>
                </c:pt>
                <c:pt idx="19">
                  <c:v>1</c:v>
                </c:pt>
              </c:numCache>
            </c:numRef>
          </c:val>
          <c:extLst>
            <c:ext xmlns:c16="http://schemas.microsoft.com/office/drawing/2014/chart" uri="{C3380CC4-5D6E-409C-BE32-E72D297353CC}">
              <c16:uniqueId val="{00000001-9E3A-4025-AA2B-36ADA5381B2B}"/>
            </c:ext>
          </c:extLst>
        </c:ser>
        <c:ser>
          <c:idx val="2"/>
          <c:order val="2"/>
          <c:tx>
            <c:strRef>
              <c:f>Hoja2!$B$50</c:f>
              <c:strCache>
                <c:ptCount val="1"/>
                <c:pt idx="0">
                  <c:v>Opacidad</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Hoja2!$C$47:$AA$47</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Hoja2!$C$50:$AA$50</c:f>
              <c:numCache>
                <c:formatCode>General</c:formatCode>
                <c:ptCount val="25"/>
                <c:pt idx="7">
                  <c:v>1</c:v>
                </c:pt>
                <c:pt idx="14">
                  <c:v>1</c:v>
                </c:pt>
                <c:pt idx="23">
                  <c:v>1</c:v>
                </c:pt>
              </c:numCache>
            </c:numRef>
          </c:val>
          <c:extLst>
            <c:ext xmlns:c16="http://schemas.microsoft.com/office/drawing/2014/chart" uri="{C3380CC4-5D6E-409C-BE32-E72D297353CC}">
              <c16:uniqueId val="{00000002-9E3A-4025-AA2B-36ADA5381B2B}"/>
            </c:ext>
          </c:extLst>
        </c:ser>
        <c:ser>
          <c:idx val="3"/>
          <c:order val="3"/>
          <c:tx>
            <c:strRef>
              <c:f>Hoja2!$B$51</c:f>
              <c:strCache>
                <c:ptCount val="1"/>
                <c:pt idx="0">
                  <c:v>Soborno</c:v>
                </c:pt>
              </c:strCache>
            </c:strRef>
          </c:tx>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Hoja2!$C$47:$AA$47</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Hoja2!$C$51:$AA$51</c:f>
              <c:numCache>
                <c:formatCode>General</c:formatCode>
                <c:ptCount val="25"/>
                <c:pt idx="0">
                  <c:v>1</c:v>
                </c:pt>
                <c:pt idx="1">
                  <c:v>2</c:v>
                </c:pt>
                <c:pt idx="5">
                  <c:v>1</c:v>
                </c:pt>
                <c:pt idx="6">
                  <c:v>2</c:v>
                </c:pt>
                <c:pt idx="22">
                  <c:v>1</c:v>
                </c:pt>
                <c:pt idx="24">
                  <c:v>2</c:v>
                </c:pt>
              </c:numCache>
            </c:numRef>
          </c:val>
          <c:extLst>
            <c:ext xmlns:c16="http://schemas.microsoft.com/office/drawing/2014/chart" uri="{C3380CC4-5D6E-409C-BE32-E72D297353CC}">
              <c16:uniqueId val="{00000003-9E3A-4025-AA2B-36ADA5381B2B}"/>
            </c:ext>
          </c:extLst>
        </c:ser>
        <c:dLbls>
          <c:showLegendKey val="0"/>
          <c:showVal val="1"/>
          <c:showCatName val="0"/>
          <c:showSerName val="0"/>
          <c:showPercent val="0"/>
          <c:showBubbleSize val="0"/>
        </c:dLbls>
        <c:gapWidth val="65"/>
        <c:shape val="box"/>
        <c:axId val="850039872"/>
        <c:axId val="2110167424"/>
        <c:axId val="0"/>
      </c:bar3DChart>
      <c:catAx>
        <c:axId val="8500398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10167424"/>
        <c:crosses val="autoZero"/>
        <c:auto val="1"/>
        <c:lblAlgn val="ctr"/>
        <c:lblOffset val="100"/>
        <c:noMultiLvlLbl val="0"/>
      </c:catAx>
      <c:valAx>
        <c:axId val="2110167424"/>
        <c:scaling>
          <c:orientation val="minMax"/>
        </c:scaling>
        <c:delete val="1"/>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crossAx val="85003987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Riesgos</a:t>
            </a:r>
            <a:r>
              <a:rPr lang="es-CO" baseline="0"/>
              <a:t> por subproceso</a:t>
            </a:r>
            <a:endParaRPr lang="es-CO"/>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8932989217657661E-2"/>
          <c:y val="7.7899860342767399E-2"/>
          <c:w val="0.92226805826063474"/>
          <c:h val="0.52463363905363924"/>
        </c:manualLayout>
      </c:layout>
      <c:bar3DChart>
        <c:barDir val="col"/>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Hoja2!$B$56:$B$80</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Hoja2!$C$56:$C$80</c:f>
              <c:numCache>
                <c:formatCode>General</c:formatCode>
                <c:ptCount val="25"/>
                <c:pt idx="0">
                  <c:v>2</c:v>
                </c:pt>
                <c:pt idx="1">
                  <c:v>3</c:v>
                </c:pt>
                <c:pt idx="2">
                  <c:v>1</c:v>
                </c:pt>
                <c:pt idx="3">
                  <c:v>1</c:v>
                </c:pt>
                <c:pt idx="4">
                  <c:v>1</c:v>
                </c:pt>
                <c:pt idx="5">
                  <c:v>1</c:v>
                </c:pt>
                <c:pt idx="6">
                  <c:v>4</c:v>
                </c:pt>
                <c:pt idx="7">
                  <c:v>1</c:v>
                </c:pt>
                <c:pt idx="8">
                  <c:v>1</c:v>
                </c:pt>
                <c:pt idx="9">
                  <c:v>2</c:v>
                </c:pt>
                <c:pt idx="10">
                  <c:v>2</c:v>
                </c:pt>
                <c:pt idx="11">
                  <c:v>1</c:v>
                </c:pt>
                <c:pt idx="12">
                  <c:v>2</c:v>
                </c:pt>
                <c:pt idx="13">
                  <c:v>1</c:v>
                </c:pt>
                <c:pt idx="14">
                  <c:v>1</c:v>
                </c:pt>
                <c:pt idx="15">
                  <c:v>1</c:v>
                </c:pt>
                <c:pt idx="16">
                  <c:v>1</c:v>
                </c:pt>
                <c:pt idx="17">
                  <c:v>1</c:v>
                </c:pt>
                <c:pt idx="18">
                  <c:v>1</c:v>
                </c:pt>
                <c:pt idx="19">
                  <c:v>1</c:v>
                </c:pt>
                <c:pt idx="20">
                  <c:v>1</c:v>
                </c:pt>
                <c:pt idx="21">
                  <c:v>1</c:v>
                </c:pt>
                <c:pt idx="22">
                  <c:v>1</c:v>
                </c:pt>
                <c:pt idx="23">
                  <c:v>3</c:v>
                </c:pt>
                <c:pt idx="24">
                  <c:v>3</c:v>
                </c:pt>
              </c:numCache>
            </c:numRef>
          </c:val>
          <c:extLst>
            <c:ext xmlns:c16="http://schemas.microsoft.com/office/drawing/2014/chart" uri="{C3380CC4-5D6E-409C-BE32-E72D297353CC}">
              <c16:uniqueId val="{00000000-5CD7-46CE-814D-2B1CF5B99CA1}"/>
            </c:ext>
          </c:extLst>
        </c:ser>
        <c:dLbls>
          <c:showLegendKey val="0"/>
          <c:showVal val="1"/>
          <c:showCatName val="0"/>
          <c:showSerName val="0"/>
          <c:showPercent val="0"/>
          <c:showBubbleSize val="0"/>
        </c:dLbls>
        <c:gapWidth val="65"/>
        <c:shape val="box"/>
        <c:axId val="948531008"/>
        <c:axId val="1066383408"/>
        <c:axId val="0"/>
      </c:bar3DChart>
      <c:catAx>
        <c:axId val="9485310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066383408"/>
        <c:crosses val="autoZero"/>
        <c:auto val="1"/>
        <c:lblAlgn val="ctr"/>
        <c:lblOffset val="100"/>
        <c:noMultiLvlLbl val="0"/>
      </c:catAx>
      <c:valAx>
        <c:axId val="1066383408"/>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48531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38</xdr:col>
      <xdr:colOff>1035844</xdr:colOff>
      <xdr:row>1</xdr:row>
      <xdr:rowOff>57831</xdr:rowOff>
    </xdr:from>
    <xdr:to>
      <xdr:col>39</xdr:col>
      <xdr:colOff>680357</xdr:colOff>
      <xdr:row>2</xdr:row>
      <xdr:rowOff>255864</xdr:rowOff>
    </xdr:to>
    <xdr:pic>
      <xdr:nvPicPr>
        <xdr:cNvPr id="2" name="Imagen 8">
          <a:extLst>
            <a:ext uri="{FF2B5EF4-FFF2-40B4-BE49-F238E27FC236}">
              <a16:creationId xmlns:a16="http://schemas.microsoft.com/office/drawing/2014/main" id="{BB70176D-3F59-4650-A3E8-0CB848BCE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20294" y="219756"/>
          <a:ext cx="1006588"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44</xdr:col>
      <xdr:colOff>683419</xdr:colOff>
      <xdr:row>1</xdr:row>
      <xdr:rowOff>57831</xdr:rowOff>
    </xdr:from>
    <xdr:to>
      <xdr:col>44</xdr:col>
      <xdr:colOff>1489982</xdr:colOff>
      <xdr:row>2</xdr:row>
      <xdr:rowOff>255864</xdr:rowOff>
    </xdr:to>
    <xdr:pic>
      <xdr:nvPicPr>
        <xdr:cNvPr id="3" name="Imagen 8">
          <a:extLst>
            <a:ext uri="{FF2B5EF4-FFF2-40B4-BE49-F238E27FC236}">
              <a16:creationId xmlns:a16="http://schemas.microsoft.com/office/drawing/2014/main" id="{AA236C28-3D33-41F7-A8D2-68252627BB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92844" y="219756"/>
          <a:ext cx="806563"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42</xdr:col>
      <xdr:colOff>535782</xdr:colOff>
      <xdr:row>1</xdr:row>
      <xdr:rowOff>45926</xdr:rowOff>
    </xdr:from>
    <xdr:to>
      <xdr:col>43</xdr:col>
      <xdr:colOff>73138</xdr:colOff>
      <xdr:row>2</xdr:row>
      <xdr:rowOff>243959</xdr:rowOff>
    </xdr:to>
    <xdr:pic>
      <xdr:nvPicPr>
        <xdr:cNvPr id="2" name="Imagen 8">
          <a:extLst>
            <a:ext uri="{FF2B5EF4-FFF2-40B4-BE49-F238E27FC236}">
              <a16:creationId xmlns:a16="http://schemas.microsoft.com/office/drawing/2014/main" id="{CA16429E-2B60-487D-86A6-9B404DEF4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89157" y="450739"/>
          <a:ext cx="716075" cy="507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157691</xdr:colOff>
      <xdr:row>40</xdr:row>
      <xdr:rowOff>66145</xdr:rowOff>
    </xdr:from>
    <xdr:to>
      <xdr:col>8</xdr:col>
      <xdr:colOff>688975</xdr:colOff>
      <xdr:row>44</xdr:row>
      <xdr:rowOff>520170</xdr:rowOff>
    </xdr:to>
    <xdr:graphicFrame macro="">
      <xdr:nvGraphicFramePr>
        <xdr:cNvPr id="2" name="Gráfico 1">
          <a:extLst>
            <a:ext uri="{FF2B5EF4-FFF2-40B4-BE49-F238E27FC236}">
              <a16:creationId xmlns:a16="http://schemas.microsoft.com/office/drawing/2014/main" id="{F045B11B-3B80-DA67-0503-8DB52FEBDD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571499</xdr:colOff>
      <xdr:row>46</xdr:row>
      <xdr:rowOff>332316</xdr:rowOff>
    </xdr:from>
    <xdr:to>
      <xdr:col>13</xdr:col>
      <xdr:colOff>222249</xdr:colOff>
      <xdr:row>54</xdr:row>
      <xdr:rowOff>465667</xdr:rowOff>
    </xdr:to>
    <xdr:graphicFrame macro="">
      <xdr:nvGraphicFramePr>
        <xdr:cNvPr id="4" name="Gráfico 3">
          <a:extLst>
            <a:ext uri="{FF2B5EF4-FFF2-40B4-BE49-F238E27FC236}">
              <a16:creationId xmlns:a16="http://schemas.microsoft.com/office/drawing/2014/main" id="{27A990F4-8BE8-B430-B7F5-50DAD0ED8E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470957</xdr:colOff>
      <xdr:row>53</xdr:row>
      <xdr:rowOff>543983</xdr:rowOff>
    </xdr:from>
    <xdr:to>
      <xdr:col>10</xdr:col>
      <xdr:colOff>222250</xdr:colOff>
      <xdr:row>65</xdr:row>
      <xdr:rowOff>529166</xdr:rowOff>
    </xdr:to>
    <xdr:graphicFrame macro="">
      <xdr:nvGraphicFramePr>
        <xdr:cNvPr id="7" name="Gráfico 6">
          <a:extLst>
            <a:ext uri="{FF2B5EF4-FFF2-40B4-BE49-F238E27FC236}">
              <a16:creationId xmlns:a16="http://schemas.microsoft.com/office/drawing/2014/main" id="{B0930D4C-4451-103A-3EE9-519AA3502B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323850</xdr:colOff>
      <xdr:row>1</xdr:row>
      <xdr:rowOff>38100</xdr:rowOff>
    </xdr:from>
    <xdr:to>
      <xdr:col>7</xdr:col>
      <xdr:colOff>323850</xdr:colOff>
      <xdr:row>1</xdr:row>
      <xdr:rowOff>333375</xdr:rowOff>
    </xdr:to>
    <xdr:pic>
      <xdr:nvPicPr>
        <xdr:cNvPr id="3" name="21 Imagen" descr="C:\Users\GDOCUMENTAL01\AppData\Local\Microsoft\Windows\Temporary Internet Files\Content.Outlook\76P9MKH1\LOGO FORMATO JPG.jpg">
          <a:extLst>
            <a:ext uri="{FF2B5EF4-FFF2-40B4-BE49-F238E27FC236}">
              <a16:creationId xmlns:a16="http://schemas.microsoft.com/office/drawing/2014/main" id="{0B1E1956-9E7E-49B5-84F9-53AB87627F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na Maria Patarroyo Parra" refreshedDate="45358.394773611108" createdVersion="8" refreshedVersion="8" minRefreshableVersion="3" recordCount="38" xr:uid="{F0794F75-ED6D-4184-8512-762B34BB4155}">
  <cacheSource type="worksheet">
    <worksheetSource ref="B2:I40" sheet="Hoja2"/>
  </cacheSource>
  <cacheFields count="8">
    <cacheField name="Proceso" numFmtId="0">
      <sharedItems containsBlank="1"/>
    </cacheField>
    <cacheField name="Subproceso" numFmtId="0">
      <sharedItems count="25">
        <s v="Control interno"/>
        <s v="Gestión Suministros y Activos Fijos"/>
        <s v="Gestión tecnológica"/>
        <s v="Gestión de contratación"/>
        <s v="Tesoreria"/>
        <s v="Auditoria Cuentas Médicas"/>
        <s v="Facturación"/>
        <s v="Cartera"/>
        <s v="Gestión documental"/>
        <s v="Gestión Jurídica "/>
        <s v="Gestión Mantenimiento"/>
        <s v="Sistemas"/>
        <s v="QHSE"/>
        <s v="Gestión del Talento Humano"/>
        <s v="Consulta Externa_x000a_Apoyo Diagnóstico y compementación Terapéutica"/>
        <s v="Gestión farmacéutica"/>
        <s v="Gestión Quirúrgica"/>
        <s v="Gestion de Suministros y activos fijos _x000a_"/>
        <s v="Gestión de Talento Humano"/>
        <s v="Gestion de investigacion e innovacion"/>
        <s v="Gestion Financiera"/>
        <s v="Gestion farmacéutica"/>
        <s v="Gestion tecnológica"/>
        <s v="Sistema de informacion  y Atencion del usuario"/>
        <s v="Gestion Comercial"/>
      </sharedItems>
    </cacheField>
    <cacheField name="No. DEL RIESGO" numFmtId="0">
      <sharedItems containsSemiMixedTypes="0" containsString="0" containsNumber="1" containsInteger="1" minValue="1" maxValue="38"/>
    </cacheField>
    <cacheField name="Descripción del Riesgo" numFmtId="0">
      <sharedItems longText="1"/>
    </cacheField>
    <cacheField name="Tipo de Riesgo" numFmtId="0">
      <sharedItems containsBlank="1" count="6">
        <s v="Corrupción"/>
        <s v="Opacidad"/>
        <s v="Fraude"/>
        <s v="Soborno"/>
        <m u="1"/>
        <s v="Corrupción " u="1"/>
      </sharedItems>
    </cacheField>
    <cacheField name="Categoria del Riesgo" numFmtId="0">
      <sharedItems/>
    </cacheField>
    <cacheField name="Zona de Riesgo Inherente" numFmtId="0">
      <sharedItems/>
    </cacheField>
    <cacheField name="Zona de Riesgo Residual"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s v="CONTROL INTERNO"/>
    <x v="0"/>
    <n v="1"/>
    <s v="Posibilidad de Sanciones, pérdida de credibilidad y confiabilidad en los informes de control interno por Manipulación en la Gestión de las auditorías con el fin de beneficiar o desfavorecer a un Proceso y/o Subproceso de la Entidad."/>
    <x v="0"/>
    <s v="SICOF_x000a_Operacional"/>
    <s v="Alto"/>
    <s v="Alto"/>
  </r>
  <r>
    <s v="GESTIÓN DE SUMINISTROS Y ACTIVOS FIJOS"/>
    <x v="1"/>
    <n v="2"/>
    <s v="Posibilidad de incumplimiento de necesidades de la entidad debido al favorecimiento por la aceptación de bienes e insumos que no cumplan lo establecido contractualmente."/>
    <x v="0"/>
    <s v="SICOF_x000a_Operacional"/>
    <s v="Alto"/>
    <s v="Alto"/>
  </r>
  <r>
    <s v="GESTION TECNOLOGICA"/>
    <x v="2"/>
    <n v="3"/>
    <s v="Posibilidad detrimento patrimonial por adquisición de equipos médicos de baja calidad  debido al favorecimiento en la emisión de Conceptos Técnicos y Certificaciones en la Contratación asociada a la adquisición  de Equipos Médicos, con beneficio lucrativo propio."/>
    <x v="0"/>
    <s v="SICOF_x000a_Operacional"/>
    <s v="Alto"/>
    <s v="Alto"/>
  </r>
  <r>
    <s v="GESTIÓN DE CONTRATACIÓN"/>
    <x v="3"/>
    <n v="4"/>
    <s v="Etapa de Selección: Posibilidad de investigaciones y sanciones disciplinarias, penales y fiscales debido a la vulneracion a principios de la contratacion pública a favor de un tercero en la selección del contratista"/>
    <x v="0"/>
    <s v="SICOF_x000a_Operacional"/>
    <s v="Extremo"/>
    <s v="Extremo"/>
  </r>
  <r>
    <m/>
    <x v="3"/>
    <n v="5"/>
    <s v="Etapa de Ejecución: _x000a_Posibilidad de investigaciones de carácter penal debido al favorecimiento a un tercero en la aceptación de bienes y/o servicios que no cumplan con las condiciones tecnicas exigidas y/o las actividades del objeto contractual"/>
    <x v="0"/>
    <s v="SICOF_x000a_Operacional"/>
    <s v="Extremo"/>
    <s v="Extremo"/>
  </r>
  <r>
    <s v="GESTIÓN FINANCIERA"/>
    <x v="4"/>
    <n v="6"/>
    <s v="Posibilidad de Sanciones de los Entes de inspección vigilancia y control por la Exclusion del giro a proveedores y contratistas para presionar y obtener algun beneficio personal."/>
    <x v="0"/>
    <s v="SICOF_x000a_Operacional"/>
    <s v="Extremo"/>
    <s v="Extremo"/>
  </r>
  <r>
    <s v="GESTIÓN ADMINISTRATIVA"/>
    <x v="5"/>
    <n v="7"/>
    <s v="Posibilidad de Pérdida Recursos económicos de la Entidad y/o  Investigaciones y sanciones disciplinarias por recibir sobornos por aceptación de Glosa a favor de las entidades Responsables de Pago"/>
    <x v="0"/>
    <s v="SICOF_x000a_Operacional"/>
    <s v="Extremo"/>
    <s v="Extremo"/>
  </r>
  <r>
    <m/>
    <x v="6"/>
    <n v="8"/>
    <s v="Posibilidad de Pérdida de Recursos económicos de la Institución por NO facturar servicios prestados por interéses particulares"/>
    <x v="0"/>
    <s v="SICOF_x000a_Operacional"/>
    <s v="Extremo"/>
    <s v="Extremo"/>
  </r>
  <r>
    <m/>
    <x v="7"/>
    <n v="9"/>
    <s v="Posibilidad de pérdida de recursos debido a que los funcionarios de cartera puedan ser objeto de concusión en ejercicio de sus funciones, por parte de los responsables de pago"/>
    <x v="0"/>
    <s v="SICOF_x000a_Operacional"/>
    <s v="Alto"/>
    <s v="Alto"/>
  </r>
  <r>
    <s v="GESTIÓN DOCUMENTAL"/>
    <x v="8"/>
    <n v="10"/>
    <s v=" Posibilidad de  Investigaciones y sanciones disciplinarias y punitivas por Utilización indebida y sustracción de la información física  por parte del personal de la entidad, "/>
    <x v="0"/>
    <s v="SICOF_x000a_Operacional"/>
    <s v="Extremo"/>
    <s v="Extremo"/>
  </r>
  <r>
    <s v="GESTIÓN JURIDICA"/>
    <x v="9"/>
    <n v="11"/>
    <s v="Posibilidad de providencias en contra de la institución, por inefectivo seguimiento a procesos judiciales o favorecimiento a la parte demandante al ejercer una defensa judicial  "/>
    <x v="0"/>
    <s v="SICOF_x000a_Operacional"/>
    <s v="Alto"/>
    <s v="Alto"/>
  </r>
  <r>
    <s v="GESTIÓN DE MANTENIMIENTO"/>
    <x v="10"/>
    <n v="12"/>
    <s v="Posibilidad de Sanciones administrativas y disciplinarias por Favorecimiento a un tercero  en la emisión de Conceptos Técnicos en la Contratación asociada a la adquisición, mantenimiento de   infraestructura hospitalaria y  equipo industrial."/>
    <x v="0"/>
    <s v="SICOF_x000a_Operacional"/>
    <s v="Alto"/>
    <s v="Alto"/>
  </r>
  <r>
    <s v="GESTIÓN DE SISTEMAS DE INFORMACIÓN Y COMUNICACIONES"/>
    <x v="11"/>
    <n v="13"/>
    <s v="Posibilidad de Pérdida de recursos e imagen institucional debido a la alteración de la Información registrada en los Sistemas de información por parte de uno o más colaboradores del proceso en favorecimiento de un tercero."/>
    <x v="0"/>
    <s v="SICOF_x000a_Operacional"/>
    <s v="Alto"/>
    <s v="Alto"/>
  </r>
  <r>
    <s v="GESTIÓN QHSE"/>
    <x v="12"/>
    <n v="14"/>
    <s v="Posibilidad de Sanciones administrativas y disciplinarias por Favorecimiento a un tercero  en la emisión de Conceptos Técnicos en la Contratación asociada al proceso"/>
    <x v="0"/>
    <s v="SICOF_x000a_Operacional"/>
    <s v="Alto"/>
    <s v="Alto"/>
  </r>
  <r>
    <s v="GESTIÓN DE TALENTO HUMANO"/>
    <x v="13"/>
    <n v="15"/>
    <s v="Posibilidad de Investigaciones de los organismos de control, disciplinarias y sanciones pecuniarias por Favorecer a un aspirante en el acceso a un cargo  sin el lleno de requisitos legales (personal de planta, CPS, empresa Temporal y Tercerizados asistenciales)"/>
    <x v="0"/>
    <s v="SICOF_x000a_Operacional"/>
    <s v="Extremo"/>
    <s v="Extremo"/>
  </r>
  <r>
    <m/>
    <x v="13"/>
    <n v="16"/>
    <s v="Posibilidad de Sanciones administrativas y disciplinarias por Favorecimiento a un tercero  en la emisión de Conceptos Técnicos en la Contratación asociada a lo relacionado con Capacitación, bienestar, uniformes y otros elementos, contratación con empresas de suministro de personal."/>
    <x v="0"/>
    <s v="SICOF_x000a_Operacional"/>
    <s v="Alto"/>
    <s v="Alto"/>
  </r>
  <r>
    <s v="APOYO SERVICIOS DE SALUD"/>
    <x v="14"/>
    <n v="17"/>
    <s v="Posibilidad de afectación del servicio por favorecimiento a terceros en la evaluación técnica final en la contratación que conlleven a  investigaciones y sanciones disciplinarias "/>
    <x v="0"/>
    <s v="SICOF_x000a_Operacional"/>
    <s v="Extremo"/>
    <s v="Extremo"/>
  </r>
  <r>
    <s v="GESTIÓN FARMACÉUTICA"/>
    <x v="15"/>
    <n v="18"/>
    <s v="Posibilidad de Investigaciones y sanciones disciplinarias o  detrimento patrimonial debido al favorecimiento a terceros mediante la adquisición de medicamentos y dispositivos médicos "/>
    <x v="0"/>
    <s v="SICOF_x000a_Operacional"/>
    <s v="Extremo"/>
    <s v="Extremo"/>
  </r>
  <r>
    <s v="GESTIÓN QUIRURGICA"/>
    <x v="16"/>
    <n v="19"/>
    <s v="Posibilidad de afectación del servicio, Investigaciones y sanciones disciplinarias debido al favorecimiento a terceros mediante  la emisión de la evaluación técnica final en la contratación"/>
    <x v="0"/>
    <s v="SICOF_x000a_Operacional"/>
    <s v="Extremo"/>
    <s v="Extremo"/>
  </r>
  <r>
    <s v="GESTIÓN DE SUMINISTROS Y ACTIVOS FIJOS"/>
    <x v="17"/>
    <n v="20"/>
    <s v="Posible detrimento patrimonial por uso indebido de los bienes de consumo en favorecimientoa un tercero."/>
    <x v="0"/>
    <s v="SICOF_x000a_Operacional"/>
    <s v="Extremo"/>
    <s v="Extremo"/>
  </r>
  <r>
    <s v="GESTIÓN DE TALENTO HUMANO"/>
    <x v="18"/>
    <n v="21"/>
    <s v="posibilidda de trafico de influencias conflicto de intereses  (amistas o enemistad,  persona influyente) en el proceso de vinculacion de personal para favorecer un tercero"/>
    <x v="0"/>
    <s v="SICOF_x000a_Operacional"/>
    <s v="Extremo"/>
    <s v="Extremo"/>
  </r>
  <r>
    <m/>
    <x v="18"/>
    <n v="22"/>
    <s v="Posibilidad de investigaciones y sanciones disciplinarias por autorización de retiro parcial de cesantías sin el lleno de los requisitos previstos por ley para favorecer un tercero"/>
    <x v="0"/>
    <s v="SICOF_x000a_Operacional"/>
    <s v="Alto"/>
    <s v="Alto"/>
  </r>
  <r>
    <s v="GESTIÓN DE SISTEMAS DE INFORMACIÓN Y COMUNICACIONES"/>
    <x v="11"/>
    <n v="23"/>
    <s v="Posibilidad de Sanciones administrativas y disciplinarias por uso indebido de la informacion para obtener un beneficio particular."/>
    <x v="0"/>
    <s v="SICOF_x000a_Operacional"/>
    <s v="Extremo"/>
    <s v="Extremo"/>
  </r>
  <r>
    <m/>
    <x v="11"/>
    <n v="24"/>
    <s v="Posibilidad Investigaciones, sanciones administrativas, disciplinarias y detrimentro patrimonial por  ataques ciberneticos que modifiquen la informacion guardada  para obtener un beneficio particular."/>
    <x v="1"/>
    <s v="SICOF_x000a_Operacional"/>
    <s v="Extremo"/>
    <s v="Extremo"/>
  </r>
  <r>
    <s v="GESTIÓN DE INVESTIGACIÓN E INNOVACIÓN"/>
    <x v="19"/>
    <n v="25"/>
    <s v="Posibilidad de sanciones administrativas y disciplinarias por concentración de poder que puede generar prácticas no éticas o de conflictos de interés en investigaciones desarrolladas en el HUSRT para beneficio de un tercero"/>
    <x v="1"/>
    <s v="SICOF_x000a_Operacional"/>
    <s v="Moderado"/>
    <s v="Moderado"/>
  </r>
  <r>
    <s v="GESTIÓN FINANCIERA"/>
    <x v="20"/>
    <n v="26"/>
    <s v="Posibilidad de  Investigaciones, sanciones administrativas y disciplinarias por presentar información contable y financiera no fidedigna por falencia en la calidad de información y para benecifiar un tercero"/>
    <x v="1"/>
    <s v="SICOF_x000a_Operacional"/>
    <s v="Extremo"/>
    <s v="Extremo"/>
  </r>
  <r>
    <s v="GESTIÓN FARMACÉUTICA"/>
    <x v="21"/>
    <n v="27"/>
    <s v="Posibilidad de Investigaciones, sanciones administrativas, disciplinarias y afectación economica por hurto o perdida de medicamentos y dispositivos medicos con alto valor comercial en el servicio farmaceutico derivados de falta de principos y valores insitucionales del personal del servicio farmaceutico."/>
    <x v="2"/>
    <s v="SICOF_x000a_Operacional"/>
    <s v="Extremo"/>
    <s v="Extremo"/>
  </r>
  <r>
    <m/>
    <x v="21"/>
    <n v="28"/>
    <s v="Posibilidad de Investigaciones, sanciones administrativas, disciplinarias y afectación economica por hurto o perdida de medicamentos y dispositivos medicos  de los carro de paro derivados de falta de principos y valores insitucionales del personal responsable"/>
    <x v="2"/>
    <s v="SICOF_x000a_Operacional"/>
    <s v="Extremo"/>
    <s v="Extremo"/>
  </r>
  <r>
    <s v="GESTIÓN TECNOLÓGICA"/>
    <x v="22"/>
    <n v="29"/>
    <s v="Posible afectación del servicio, Investigaciones y sanciones disciplinarias por  uso indebido y/o perdida de equipos biomedicos por intereses  personales_x000a_"/>
    <x v="2"/>
    <s v="SICOF_x000a_Operacional"/>
    <s v="Extremo"/>
    <s v="Extremo"/>
  </r>
  <r>
    <s v="GESTIÓN DE CONTRATACIÓN"/>
    <x v="3"/>
    <n v="30"/>
    <s v="Posibilidad de investigaciones y sanciones disciplinarias, penales y fiscales en la etapa de selección por recibir dádivas o beneficios a nombre propio o de terceros para emitir resultados de las evaluaciones distintos a la realidad, en contratos de convocatoria publica y requerimientos. "/>
    <x v="3"/>
    <s v="PTEE_x000a_Operacional"/>
    <s v="Extremo"/>
    <s v="Extremo"/>
  </r>
  <r>
    <m/>
    <x v="3"/>
    <n v="31"/>
    <s v="Posibilidad de investigaciones de carácter penal en la etapa de ejecución por recibir dádivas o beneficios a nombre propio o de terceros en la aceptación de bienes y/o servicios que no cumplan con las condiciones tecnicas exigidas y/o las actividades del objeto contractual."/>
    <x v="3"/>
    <s v="PTEE_x000a_Operacional"/>
    <s v="Alto"/>
    <s v="Alto"/>
  </r>
  <r>
    <s v="GESTIÓN FINANCIERA"/>
    <x v="4"/>
    <n v="32"/>
    <s v="Posibilidad de Investigaciones y sanciones disciplinarias y economicas  por recibir o solicitar cualquier dádiva o beneficio a nombre propio o de terceros para agilizar o demorar el pago."/>
    <x v="3"/>
    <s v="PTEE_x000a_Operacional"/>
    <s v="Moderado"/>
    <m/>
  </r>
  <r>
    <m/>
    <x v="4"/>
    <n v="33"/>
    <s v="Posibilidad de Investigaciones y sanciones disciplinarias y economicas  por recibir o solicitar cualquier dádiva o beneficio a nombre propio o de terceros para efectuar un doble pago al mismo contratista. "/>
    <x v="3"/>
    <s v="PTEE_x000a_Operacional"/>
    <s v="Extremo"/>
    <m/>
  </r>
  <r>
    <s v="GESTIÓN ADMINISTRATIVA"/>
    <x v="5"/>
    <n v="34"/>
    <s v="Posibilidad de Pérdida Recursos económicos de la Entidad y/o  Investigaciones y sanciones disciplinarias por recibir dádivas o beneficios a nombre propio o de terceros por aceptación de Glosas a favor de las entidades Responsables de Pago"/>
    <x v="3"/>
    <s v="PTEE_x000a_Operacional"/>
    <s v="Alto"/>
    <s v="Alto"/>
  </r>
  <r>
    <m/>
    <x v="7"/>
    <n v="35"/>
    <s v="Posibilidad de pérdida de recursos debido a que los funcionarios de cartera pueden recibir dádivas o beneficios a nombre propio o de terceros  en ejercicio de sus funciones, por parte de los responsables de pago."/>
    <x v="3"/>
    <s v="PTEE_x000a_Operacional"/>
    <s v="Alto"/>
    <s v="Alto"/>
  </r>
  <r>
    <m/>
    <x v="7"/>
    <n v="36"/>
    <s v="Posibilidad de pérdida de recursos debido a que los funcionarios de cartera puedan ser objeto de concusión en ejercicio de sus funciones, por parte de los responsables de pago"/>
    <x v="3"/>
    <s v="PTEE_x000a_Operacional"/>
    <s v="Alto"/>
    <s v="Alto"/>
  </r>
  <r>
    <s v="SISTEMA DE INFORMACION Y ATENCION AL USUARIO"/>
    <x v="23"/>
    <n v="37"/>
    <s v=" Posibilidad de Investigaciones, sanciones administrativas, disciplinarias por recibir cualquier dádiva o beneficio a nombre propio o de terceros por omitir la gestión de PQR y reclamos realizados por alguna parte interesada"/>
    <x v="3"/>
    <s v="PTEE_x000a_Operacional"/>
    <s v="Alto"/>
    <s v="Alto"/>
  </r>
  <r>
    <s v="GESTIÓN ADMINISTRATIVA"/>
    <x v="24"/>
    <n v="38"/>
    <s v="Posibilidad de recibir cualquier dádiva o beneficio para celebrar acuerdos de voluntades con determinadas personas juridicas sin que  cumpla con los requisitos minimos para su selección ley 1438 de 2011 y decreto 441 de 2022."/>
    <x v="3"/>
    <s v="PTEE_x000a_Operacional"/>
    <s v="Alto"/>
    <s v="Alt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B6038E8-6053-4EB1-90FD-7420FB265C3D}" name="TablaDinámica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3:B29" firstHeaderRow="1" firstDataRow="1" firstDataCol="1"/>
  <pivotFields count="8">
    <pivotField showAll="0"/>
    <pivotField axis="axisRow" showAll="0">
      <items count="26">
        <item x="5"/>
        <item x="7"/>
        <item x="14"/>
        <item x="0"/>
        <item x="6"/>
        <item x="24"/>
        <item x="3"/>
        <item x="19"/>
        <item x="17"/>
        <item x="18"/>
        <item x="13"/>
        <item x="8"/>
        <item x="21"/>
        <item x="15"/>
        <item x="20"/>
        <item x="9"/>
        <item x="10"/>
        <item x="16"/>
        <item x="1"/>
        <item x="22"/>
        <item x="2"/>
        <item x="12"/>
        <item x="23"/>
        <item x="11"/>
        <item x="4"/>
        <item t="default"/>
      </items>
    </pivotField>
    <pivotField showAll="0"/>
    <pivotField dataField="1" showAll="0"/>
    <pivotField showAll="0">
      <items count="7">
        <item x="0"/>
        <item m="1" x="5"/>
        <item x="2"/>
        <item x="1"/>
        <item x="3"/>
        <item m="1" x="4"/>
        <item t="default"/>
      </items>
    </pivotField>
    <pivotField showAll="0"/>
    <pivotField showAll="0"/>
    <pivotField showAll="0"/>
  </pivotFields>
  <rowFields count="1">
    <field x="1"/>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Cuenta de Descripción del Riesg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15093-DE0A-43EA-B60B-57FF66680D06}">
  <dimension ref="A2:BV12"/>
  <sheetViews>
    <sheetView topLeftCell="F1" zoomScale="80" zoomScaleNormal="80" workbookViewId="0">
      <selection activeCell="F4" sqref="F4:AQ4"/>
    </sheetView>
  </sheetViews>
  <sheetFormatPr baseColWidth="10" defaultColWidth="11.42578125" defaultRowHeight="12.75" x14ac:dyDescent="0.2"/>
  <cols>
    <col min="1" max="1" width="5.140625" style="5" customWidth="1"/>
    <col min="2" max="2" width="20.5703125" style="8" customWidth="1"/>
    <col min="3" max="3" width="26.140625" style="8" customWidth="1"/>
    <col min="4" max="4" width="24.140625" style="8" customWidth="1"/>
    <col min="5" max="5" width="29.5703125" style="8" customWidth="1"/>
    <col min="6" max="6" width="38" style="5" customWidth="1"/>
    <col min="7" max="7" width="53" style="5" customWidth="1"/>
    <col min="8" max="8" width="30.7109375" style="5" customWidth="1"/>
    <col min="9" max="9" width="32.140625" style="5" customWidth="1"/>
    <col min="10" max="10" width="27.42578125" style="72" customWidth="1"/>
    <col min="11" max="11" width="38.28515625" style="72" customWidth="1"/>
    <col min="12" max="12" width="48.140625" style="72" customWidth="1"/>
    <col min="13" max="15" width="28.7109375" style="72" customWidth="1"/>
    <col min="16" max="16" width="36.140625" style="72" customWidth="1"/>
    <col min="17" max="17" width="16.28515625" style="73" customWidth="1"/>
    <col min="18" max="18" width="32.7109375" style="5" customWidth="1"/>
    <col min="19" max="19" width="20.28515625" style="74" customWidth="1"/>
    <col min="20" max="20" width="19.7109375" style="5" customWidth="1"/>
    <col min="21" max="21" width="22.5703125" style="74" customWidth="1"/>
    <col min="22" max="22" width="18.42578125" style="5" customWidth="1"/>
    <col min="23" max="23" width="6" style="8" customWidth="1"/>
    <col min="24" max="24" width="57.42578125" style="5" customWidth="1"/>
    <col min="25" max="25" width="17.28515625" style="5" customWidth="1"/>
    <col min="26" max="26" width="27.7109375" style="5" customWidth="1"/>
    <col min="27" max="28" width="23.5703125" style="5" customWidth="1"/>
    <col min="29" max="29" width="21.85546875" style="5" customWidth="1"/>
    <col min="30" max="30" width="22.28515625" style="5" customWidth="1"/>
    <col min="31" max="31" width="24.7109375" style="5" customWidth="1"/>
    <col min="32" max="32" width="31" style="5" bestFit="1" customWidth="1"/>
    <col min="33" max="33" width="18.28515625" style="5" customWidth="1"/>
    <col min="34" max="34" width="16.28515625" style="5" customWidth="1"/>
    <col min="35" max="35" width="20.42578125" style="5" customWidth="1"/>
    <col min="36" max="36" width="21.5703125" style="5" customWidth="1"/>
    <col min="37" max="37" width="16.85546875" style="5" customWidth="1"/>
    <col min="38" max="38" width="20.85546875" style="5" customWidth="1"/>
    <col min="39" max="39" width="20.42578125" style="5" customWidth="1"/>
    <col min="40" max="40" width="33.7109375" style="5" customWidth="1"/>
    <col min="41" max="41" width="29.85546875" style="5" customWidth="1"/>
    <col min="42" max="42" width="19.5703125" style="5" customWidth="1"/>
    <col min="43" max="43" width="18.85546875" style="5" customWidth="1"/>
    <col min="44" max="44" width="17.42578125" style="5" customWidth="1"/>
    <col min="45" max="45" width="25.7109375" style="5" customWidth="1"/>
    <col min="46" max="46" width="23" style="5" customWidth="1"/>
    <col min="47" max="16384" width="11.42578125" style="5"/>
  </cols>
  <sheetData>
    <row r="2" spans="1:74" ht="16.5" customHeight="1" x14ac:dyDescent="0.2">
      <c r="B2" s="223" t="s">
        <v>0</v>
      </c>
      <c r="C2" s="223"/>
      <c r="D2" s="223"/>
      <c r="E2" s="223"/>
      <c r="F2" s="224" t="s">
        <v>1</v>
      </c>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BG2" s="4"/>
      <c r="BH2" s="4"/>
      <c r="BI2" s="4"/>
      <c r="BJ2" s="4"/>
      <c r="BK2" s="4"/>
      <c r="BL2" s="4"/>
      <c r="BM2" s="4"/>
      <c r="BN2" s="4"/>
      <c r="BO2" s="4"/>
      <c r="BP2" s="4"/>
      <c r="BQ2" s="4"/>
      <c r="BR2" s="4"/>
      <c r="BS2" s="4"/>
      <c r="BT2" s="4"/>
      <c r="BU2" s="4"/>
    </row>
    <row r="3" spans="1:74" ht="24" customHeight="1" x14ac:dyDescent="0.2">
      <c r="B3" s="223"/>
      <c r="C3" s="223"/>
      <c r="D3" s="223"/>
      <c r="E3" s="223"/>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BG3" s="4"/>
      <c r="BH3" s="4"/>
      <c r="BI3" s="4"/>
      <c r="BJ3" s="4"/>
      <c r="BK3" s="4"/>
      <c r="BL3" s="4"/>
      <c r="BM3" s="4"/>
      <c r="BN3" s="4"/>
      <c r="BO3" s="4"/>
      <c r="BP3" s="4"/>
      <c r="BQ3" s="4"/>
      <c r="BR3" s="4"/>
      <c r="BS3" s="4"/>
      <c r="BT3" s="4"/>
      <c r="BU3" s="4"/>
    </row>
    <row r="4" spans="1:74" ht="36" customHeight="1" x14ac:dyDescent="0.2">
      <c r="B4" s="225" t="s">
        <v>2</v>
      </c>
      <c r="C4" s="225"/>
      <c r="D4" s="225"/>
      <c r="E4" s="225"/>
      <c r="F4" s="224" t="s">
        <v>3</v>
      </c>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6">
        <v>45470</v>
      </c>
      <c r="AS4" s="226"/>
      <c r="AT4" s="226"/>
      <c r="BG4" s="4"/>
      <c r="BH4" s="4"/>
      <c r="BI4" s="4"/>
      <c r="BJ4" s="4"/>
      <c r="BK4" s="4"/>
      <c r="BL4" s="4"/>
      <c r="BM4" s="4"/>
      <c r="BN4" s="4"/>
      <c r="BO4" s="4"/>
      <c r="BP4" s="4"/>
      <c r="BQ4" s="4"/>
      <c r="BR4" s="4"/>
      <c r="BS4" s="4"/>
      <c r="BT4" s="4"/>
      <c r="BU4" s="4"/>
    </row>
    <row r="6" spans="1:74" s="53" customFormat="1" ht="24" customHeight="1" x14ac:dyDescent="0.25">
      <c r="B6" s="269" t="s">
        <v>4</v>
      </c>
      <c r="C6" s="270"/>
      <c r="D6" s="270"/>
      <c r="E6" s="270"/>
      <c r="F6" s="270"/>
      <c r="G6" s="270"/>
      <c r="H6" s="270"/>
      <c r="I6" s="270"/>
      <c r="J6" s="270"/>
      <c r="K6" s="270"/>
      <c r="L6" s="270"/>
      <c r="M6" s="270"/>
      <c r="N6" s="270"/>
      <c r="O6" s="271"/>
      <c r="P6" s="227" t="s">
        <v>5</v>
      </c>
      <c r="Q6" s="228"/>
      <c r="R6" s="228"/>
      <c r="S6" s="228"/>
      <c r="T6" s="228"/>
      <c r="U6" s="228"/>
      <c r="V6" s="228"/>
      <c r="W6" s="229" t="s">
        <v>6</v>
      </c>
      <c r="X6" s="230"/>
      <c r="Y6" s="230"/>
      <c r="Z6" s="230"/>
      <c r="AA6" s="230"/>
      <c r="AB6" s="230"/>
      <c r="AC6" s="230"/>
      <c r="AD6" s="230"/>
      <c r="AE6" s="230"/>
      <c r="AF6" s="231"/>
      <c r="AG6" s="232" t="s">
        <v>7</v>
      </c>
      <c r="AH6" s="232"/>
      <c r="AI6" s="232"/>
      <c r="AJ6" s="232"/>
      <c r="AK6" s="232"/>
      <c r="AL6" s="232"/>
      <c r="AM6" s="233"/>
      <c r="AN6" s="233"/>
      <c r="AO6" s="234" t="s">
        <v>8</v>
      </c>
      <c r="AP6" s="234"/>
      <c r="AQ6" s="234"/>
      <c r="AR6" s="234"/>
      <c r="AS6" s="234"/>
      <c r="AT6" s="234"/>
    </row>
    <row r="7" spans="1:74" ht="15" customHeight="1" x14ac:dyDescent="0.2">
      <c r="B7" s="235" t="s">
        <v>9</v>
      </c>
      <c r="C7" s="235" t="s">
        <v>10</v>
      </c>
      <c r="D7" s="235" t="s">
        <v>11</v>
      </c>
      <c r="E7" s="235" t="s">
        <v>12</v>
      </c>
      <c r="F7" s="237" t="s">
        <v>13</v>
      </c>
      <c r="G7" s="237" t="s">
        <v>14</v>
      </c>
      <c r="H7" s="241" t="s">
        <v>15</v>
      </c>
      <c r="I7" s="241" t="s">
        <v>16</v>
      </c>
      <c r="J7" s="241" t="s">
        <v>17</v>
      </c>
      <c r="K7" s="241" t="s">
        <v>18</v>
      </c>
      <c r="L7" s="241" t="s">
        <v>19</v>
      </c>
      <c r="M7" s="235" t="s">
        <v>20</v>
      </c>
      <c r="N7" s="242" t="s">
        <v>21</v>
      </c>
      <c r="O7" s="281" t="s">
        <v>22</v>
      </c>
      <c r="P7" s="243" t="s">
        <v>23</v>
      </c>
      <c r="Q7" s="244"/>
      <c r="R7" s="243" t="s">
        <v>21</v>
      </c>
      <c r="S7" s="244"/>
      <c r="T7" s="244"/>
      <c r="U7" s="243" t="s">
        <v>24</v>
      </c>
      <c r="V7" s="247"/>
      <c r="W7" s="249" t="s">
        <v>25</v>
      </c>
      <c r="X7" s="239" t="s">
        <v>26</v>
      </c>
      <c r="Y7" s="239" t="s">
        <v>27</v>
      </c>
      <c r="Z7" s="253" t="s">
        <v>28</v>
      </c>
      <c r="AA7" s="254"/>
      <c r="AB7" s="254"/>
      <c r="AC7" s="254"/>
      <c r="AD7" s="254"/>
      <c r="AE7" s="254"/>
      <c r="AF7" s="255"/>
      <c r="AG7" s="256" t="s">
        <v>23</v>
      </c>
      <c r="AH7" s="257"/>
      <c r="AI7" s="256" t="s">
        <v>21</v>
      </c>
      <c r="AJ7" s="257"/>
      <c r="AK7" s="260" t="s">
        <v>29</v>
      </c>
      <c r="AL7" s="260" t="s">
        <v>30</v>
      </c>
      <c r="AM7" s="260" t="s">
        <v>31</v>
      </c>
      <c r="AN7" s="268" t="s">
        <v>32</v>
      </c>
      <c r="AO7" s="251" t="s">
        <v>8</v>
      </c>
      <c r="AP7" s="251" t="s">
        <v>33</v>
      </c>
      <c r="AQ7" s="251" t="s">
        <v>34</v>
      </c>
      <c r="AR7" s="251" t="s">
        <v>35</v>
      </c>
      <c r="AS7" s="251" t="s">
        <v>36</v>
      </c>
      <c r="AT7" s="251" t="s">
        <v>37</v>
      </c>
    </row>
    <row r="8" spans="1:74" ht="66" customHeight="1" x14ac:dyDescent="0.2">
      <c r="B8" s="236"/>
      <c r="C8" s="236"/>
      <c r="D8" s="236"/>
      <c r="E8" s="236"/>
      <c r="F8" s="238"/>
      <c r="G8" s="238"/>
      <c r="H8" s="235"/>
      <c r="I8" s="235"/>
      <c r="J8" s="235"/>
      <c r="K8" s="235"/>
      <c r="L8" s="235"/>
      <c r="M8" s="236"/>
      <c r="N8" s="242"/>
      <c r="O8" s="281"/>
      <c r="P8" s="245"/>
      <c r="Q8" s="246"/>
      <c r="R8" s="245"/>
      <c r="S8" s="246"/>
      <c r="T8" s="246"/>
      <c r="U8" s="245"/>
      <c r="V8" s="248"/>
      <c r="W8" s="250"/>
      <c r="X8" s="240"/>
      <c r="Y8" s="240"/>
      <c r="Z8" s="66" t="s">
        <v>38</v>
      </c>
      <c r="AA8" s="66" t="s">
        <v>39</v>
      </c>
      <c r="AB8" s="66" t="s">
        <v>40</v>
      </c>
      <c r="AC8" s="66" t="s">
        <v>41</v>
      </c>
      <c r="AD8" s="66" t="s">
        <v>42</v>
      </c>
      <c r="AE8" s="66" t="s">
        <v>43</v>
      </c>
      <c r="AF8" s="66" t="s">
        <v>44</v>
      </c>
      <c r="AG8" s="258"/>
      <c r="AH8" s="259"/>
      <c r="AI8" s="258"/>
      <c r="AJ8" s="259"/>
      <c r="AK8" s="261"/>
      <c r="AL8" s="261"/>
      <c r="AM8" s="261"/>
      <c r="AN8" s="256"/>
      <c r="AO8" s="252"/>
      <c r="AP8" s="252"/>
      <c r="AQ8" s="252"/>
      <c r="AR8" s="252"/>
      <c r="AS8" s="252"/>
      <c r="AT8" s="252"/>
    </row>
    <row r="9" spans="1:74" ht="409.6" customHeight="1" x14ac:dyDescent="0.2">
      <c r="B9" s="179" t="s">
        <v>45</v>
      </c>
      <c r="C9" s="67" t="s">
        <v>46</v>
      </c>
      <c r="D9" s="179" t="s">
        <v>47</v>
      </c>
      <c r="E9" s="68" t="s">
        <v>48</v>
      </c>
      <c r="F9" s="179" t="s">
        <v>49</v>
      </c>
      <c r="G9" s="179" t="s">
        <v>50</v>
      </c>
      <c r="H9" s="179" t="s">
        <v>51</v>
      </c>
      <c r="I9" s="179" t="s">
        <v>52</v>
      </c>
      <c r="J9" s="179" t="s">
        <v>53</v>
      </c>
      <c r="K9" s="179" t="s">
        <v>54</v>
      </c>
      <c r="L9" s="179" t="s">
        <v>55</v>
      </c>
      <c r="M9" s="179" t="s">
        <v>56</v>
      </c>
      <c r="N9" s="179" t="s">
        <v>57</v>
      </c>
      <c r="O9" s="179" t="s">
        <v>58</v>
      </c>
      <c r="P9" s="179" t="s">
        <v>59</v>
      </c>
      <c r="Q9" s="179" t="s">
        <v>60</v>
      </c>
      <c r="R9" s="179" t="s">
        <v>61</v>
      </c>
      <c r="S9" s="179" t="s">
        <v>62</v>
      </c>
      <c r="T9" s="179" t="s">
        <v>63</v>
      </c>
      <c r="U9" s="179" t="s">
        <v>64</v>
      </c>
      <c r="V9" s="179" t="s">
        <v>65</v>
      </c>
      <c r="W9" s="69" t="s">
        <v>66</v>
      </c>
      <c r="X9" s="179" t="s">
        <v>67</v>
      </c>
      <c r="Y9" s="179" t="s">
        <v>68</v>
      </c>
      <c r="Z9" s="179" t="s">
        <v>69</v>
      </c>
      <c r="AA9" s="179" t="s">
        <v>70</v>
      </c>
      <c r="AB9" s="179" t="s">
        <v>71</v>
      </c>
      <c r="AC9" s="179" t="s">
        <v>72</v>
      </c>
      <c r="AD9" s="179" t="s">
        <v>73</v>
      </c>
      <c r="AE9" s="179" t="s">
        <v>74</v>
      </c>
      <c r="AF9" s="179" t="s">
        <v>75</v>
      </c>
      <c r="AG9" s="179" t="s">
        <v>76</v>
      </c>
      <c r="AH9" s="179" t="s">
        <v>60</v>
      </c>
      <c r="AI9" s="179" t="s">
        <v>76</v>
      </c>
      <c r="AJ9" s="179" t="s">
        <v>63</v>
      </c>
      <c r="AK9" s="179" t="s">
        <v>64</v>
      </c>
      <c r="AL9" s="179" t="s">
        <v>65</v>
      </c>
      <c r="AM9" s="179" t="s">
        <v>77</v>
      </c>
      <c r="AN9" s="179" t="s">
        <v>78</v>
      </c>
      <c r="AO9" s="179" t="s">
        <v>79</v>
      </c>
      <c r="AP9" s="179" t="s">
        <v>80</v>
      </c>
      <c r="AQ9" s="179" t="s">
        <v>81</v>
      </c>
      <c r="AR9" s="179" t="s">
        <v>82</v>
      </c>
      <c r="AS9" s="179" t="s">
        <v>83</v>
      </c>
      <c r="AT9" s="179" t="s">
        <v>84</v>
      </c>
    </row>
    <row r="10" spans="1:74" x14ac:dyDescent="0.2">
      <c r="B10" s="70" t="s">
        <v>85</v>
      </c>
      <c r="C10" s="67"/>
      <c r="D10" s="70"/>
      <c r="E10" s="68"/>
      <c r="F10" s="179"/>
      <c r="G10" s="179"/>
      <c r="H10" s="179"/>
      <c r="I10" s="179"/>
      <c r="J10" s="179"/>
      <c r="K10" s="179"/>
      <c r="L10" s="67"/>
      <c r="M10" s="179"/>
      <c r="N10" s="179"/>
      <c r="O10" s="186"/>
      <c r="P10" s="186"/>
      <c r="Q10" s="186"/>
      <c r="R10" s="70"/>
      <c r="S10" s="70"/>
      <c r="T10" s="70"/>
      <c r="U10" s="70"/>
      <c r="V10" s="70"/>
      <c r="W10" s="62"/>
      <c r="X10" s="70"/>
      <c r="Y10" s="70"/>
      <c r="Z10" s="71"/>
      <c r="AA10" s="71"/>
      <c r="AB10" s="71"/>
      <c r="AC10" s="71"/>
      <c r="AD10" s="71"/>
      <c r="AE10" s="71"/>
      <c r="AF10" s="46"/>
      <c r="AG10" s="70"/>
      <c r="AH10" s="70"/>
      <c r="AI10" s="70"/>
      <c r="AJ10" s="70"/>
      <c r="AK10" s="70"/>
      <c r="AL10" s="70"/>
      <c r="AM10" s="70"/>
      <c r="AN10" s="70"/>
      <c r="AO10" s="70"/>
      <c r="AP10" s="70"/>
      <c r="AQ10" s="70"/>
      <c r="AR10" s="70"/>
      <c r="AS10" s="70"/>
      <c r="AT10" s="70"/>
    </row>
    <row r="11" spans="1:74" s="48" customFormat="1" ht="139.5" customHeight="1" x14ac:dyDescent="0.25">
      <c r="A11" s="53"/>
      <c r="B11" s="264" t="s">
        <v>86</v>
      </c>
      <c r="C11" s="188" t="s">
        <v>86</v>
      </c>
      <c r="D11" s="266" t="s">
        <v>87</v>
      </c>
      <c r="E11" s="267" t="s">
        <v>88</v>
      </c>
      <c r="F11" s="267" t="s">
        <v>89</v>
      </c>
      <c r="G11" s="267" t="s">
        <v>90</v>
      </c>
      <c r="H11" s="267" t="s">
        <v>91</v>
      </c>
      <c r="I11" s="267" t="s">
        <v>92</v>
      </c>
      <c r="J11" s="264" t="s">
        <v>93</v>
      </c>
      <c r="K11" s="264" t="s">
        <v>94</v>
      </c>
      <c r="L11" s="267" t="s">
        <v>95</v>
      </c>
      <c r="M11" s="280" t="s">
        <v>96</v>
      </c>
      <c r="N11" s="286" t="s">
        <v>97</v>
      </c>
      <c r="O11" s="272">
        <v>1</v>
      </c>
      <c r="P11" s="262" t="str">
        <f>IF(O11&lt;=0,"",IF(O11&lt;=2,"Muy Baja",IF(O11&lt;=24,"Baja",IF(O11&lt;=500,"Media",IF(O11&lt;=5000,"Alta","Muy Alta")))))</f>
        <v>Muy Baja</v>
      </c>
      <c r="Q11" s="263">
        <f>IF(P11="","",IF(P11="Muy Baja",0.2,IF(P11="Baja",0.4,IF(P11="Media",0.6,IF(P11="Alta",0.8,IF(P11="Muy Alta",1,))))))</f>
        <v>0.2</v>
      </c>
      <c r="R11" s="263" t="str">
        <f>+'Tabla Impacto'!I27</f>
        <v>Mayor</v>
      </c>
      <c r="S11" s="262" t="str">
        <f>+R11</f>
        <v>Mayor</v>
      </c>
      <c r="T11" s="282">
        <f>+VLOOKUP(S11,Impacto!B$5:C$9,2,FALSE)</f>
        <v>0.8</v>
      </c>
      <c r="U11" s="276">
        <f t="shared" ref="U11" si="0">+Q11*T11</f>
        <v>0.16000000000000003</v>
      </c>
      <c r="V11" s="284" t="str">
        <f t="shared" ref="V11" si="1">+IF(U11&lt;=11%,"Bajo",IF(AND(U11&gt;=12%,U11&lt;=39%),"Moderado",IF(AND(U11&gt;=40%,U11&lt;=64%),"Alto",IF(U11&gt;64%,"Extremo",""))))</f>
        <v>Moderado</v>
      </c>
      <c r="W11" s="20">
        <v>1</v>
      </c>
      <c r="X11" s="21" t="s">
        <v>98</v>
      </c>
      <c r="Y11" s="18" t="str">
        <f t="shared" ref="Y11:Y12" si="2">IF(OR(Z11="Preventivo",Z11="Detectivo"),"Probabilidad",IF(Z11="Correctivo","Impacto",""))</f>
        <v>Probabilidad</v>
      </c>
      <c r="Z11" s="7" t="s">
        <v>99</v>
      </c>
      <c r="AA11" s="7" t="s">
        <v>100</v>
      </c>
      <c r="AB11" s="6" t="str">
        <f t="shared" ref="AB11:AB12" si="3">IF(AND(Z11="Preventivo",AA11="Automático"),"50%",IF(AND(Z11="Preventivo",AA11="Manual"),"40%",IF(AND(Z11="Detectivo",AA11="Automático"),"40%",IF(AND(Z11="Detectivo",AA11="Manual"),"30%",IF(AND(Z11="Correctivo",AA11="Automático"),"35%",IF(AND(Z11="Correctivo",AA11="Manual"),"25%",""))))))</f>
        <v>40%</v>
      </c>
      <c r="AC11" s="7" t="s">
        <v>101</v>
      </c>
      <c r="AD11" s="7" t="s">
        <v>102</v>
      </c>
      <c r="AE11" s="7" t="s">
        <v>103</v>
      </c>
      <c r="AF11" s="3" t="s">
        <v>104</v>
      </c>
      <c r="AG11" s="203">
        <f>IFERROR(IF(Y11="Probabilidad",(Q11-(Q11*AB11)),IF(Y11="Impacto",Q11,"")),"")</f>
        <v>0.12</v>
      </c>
      <c r="AH11" s="181" t="str">
        <f t="shared" ref="AH11:AH12" si="4">IFERROR(IF(AG11="","",IF(AG11&lt;=0.2,"Muy Baja",IF(AG11&lt;=0.4,"Baja",IF(AG11&lt;=0.6,"Media",IF(AG11&lt;=0.8,"Alta","Muy Alta"))))),"")</f>
        <v>Muy Baja</v>
      </c>
      <c r="AI11" s="203">
        <f>IFERROR(IF(Y11="Impacto",(T11-(T11*AB11)),IF(Y11="Probabilidad",T11,"")),"")</f>
        <v>0.8</v>
      </c>
      <c r="AJ11" s="181" t="str">
        <f t="shared" ref="AJ11:AJ12" si="5">IFERROR(IF(AI11="","",IF(AI11&lt;=0.2,"Leve",IF(AI11&lt;=0.4,"Menor",IF(AI11&lt;=0.6,"Moderado",IF(AI11&lt;=0.8,"Mayor","Catastrófico"))))),"")</f>
        <v>Mayor</v>
      </c>
      <c r="AK11" s="6">
        <f t="shared" ref="AK11:AK12" si="6">+AG11*AI11</f>
        <v>9.6000000000000002E-2</v>
      </c>
      <c r="AL11" s="184" t="str">
        <f t="shared" ref="AL11:AL12" si="7">+IF(AK11&lt;=11%,"Bajo",IF(AND(AK11&gt;=12%,AK11&lt;=39%),"Moderado",IF(AND(AK11&gt;=40%,AK11&lt;=64%),"Alto",IF(AK11&gt;64%,"Extremo",""))))</f>
        <v>Bajo</v>
      </c>
      <c r="AM11" s="274" t="str">
        <f>+AL12</f>
        <v>Bajo</v>
      </c>
      <c r="AN11" s="278" t="s">
        <v>105</v>
      </c>
      <c r="AO11" s="41" t="s">
        <v>106</v>
      </c>
      <c r="AP11" s="47" t="s">
        <v>107</v>
      </c>
      <c r="AQ11" s="208" t="s">
        <v>108</v>
      </c>
      <c r="AR11" s="208" t="s">
        <v>109</v>
      </c>
      <c r="AS11" s="19" t="s">
        <v>110</v>
      </c>
      <c r="AT11" s="54" t="s">
        <v>111</v>
      </c>
      <c r="AU11" s="55"/>
      <c r="AV11" s="53"/>
      <c r="AW11" s="53"/>
      <c r="AX11" s="53"/>
      <c r="AY11" s="53"/>
      <c r="AZ11" s="53"/>
      <c r="BA11" s="53"/>
      <c r="BB11" s="53"/>
      <c r="BC11" s="53"/>
      <c r="BD11" s="53"/>
      <c r="BE11" s="53"/>
      <c r="BF11" s="53"/>
      <c r="BG11" s="53"/>
      <c r="BH11" s="53"/>
      <c r="BI11" s="53"/>
      <c r="BJ11" s="53"/>
      <c r="BK11" s="53"/>
      <c r="BL11" s="53"/>
      <c r="BM11" s="53"/>
      <c r="BN11" s="53"/>
      <c r="BO11" s="51"/>
      <c r="BP11" s="39"/>
      <c r="BQ11" s="39"/>
      <c r="BR11" s="39"/>
      <c r="BS11" s="39"/>
      <c r="BT11" s="39"/>
      <c r="BU11" s="39"/>
      <c r="BV11" s="39"/>
    </row>
    <row r="12" spans="1:74" ht="105.75" customHeight="1" x14ac:dyDescent="0.2">
      <c r="B12" s="265"/>
      <c r="C12" s="188" t="s">
        <v>112</v>
      </c>
      <c r="D12" s="266"/>
      <c r="E12" s="267"/>
      <c r="F12" s="267"/>
      <c r="G12" s="267"/>
      <c r="H12" s="267"/>
      <c r="I12" s="267"/>
      <c r="J12" s="265"/>
      <c r="K12" s="265"/>
      <c r="L12" s="267"/>
      <c r="M12" s="266"/>
      <c r="N12" s="287"/>
      <c r="O12" s="273"/>
      <c r="P12" s="262"/>
      <c r="Q12" s="263"/>
      <c r="R12" s="263"/>
      <c r="S12" s="262"/>
      <c r="T12" s="283"/>
      <c r="U12" s="277"/>
      <c r="V12" s="285"/>
      <c r="W12" s="20">
        <v>2</v>
      </c>
      <c r="X12" s="3" t="s">
        <v>113</v>
      </c>
      <c r="Y12" s="18" t="str">
        <f t="shared" si="2"/>
        <v>Probabilidad</v>
      </c>
      <c r="Z12" s="7" t="s">
        <v>99</v>
      </c>
      <c r="AA12" s="7" t="s">
        <v>100</v>
      </c>
      <c r="AB12" s="6" t="str">
        <f t="shared" si="3"/>
        <v>40%</v>
      </c>
      <c r="AC12" s="7" t="s">
        <v>101</v>
      </c>
      <c r="AD12" s="7" t="s">
        <v>102</v>
      </c>
      <c r="AE12" s="7" t="s">
        <v>103</v>
      </c>
      <c r="AF12" s="3" t="s">
        <v>114</v>
      </c>
      <c r="AG12" s="203">
        <f>IFERROR(IF(AND(Y11="Probabilidad",Y12="Probabilidad"),(AG11-(+AG11*AB12)),IF(Y12="Probabilidad",(Q11-(Q11*AB12)),IF(Y12="Impacto",Q11,""))),"")</f>
        <v>7.1999999999999995E-2</v>
      </c>
      <c r="AH12" s="181" t="str">
        <f t="shared" si="4"/>
        <v>Muy Baja</v>
      </c>
      <c r="AI12" s="203">
        <f>IFERROR(IF(AND(Y11="Impacto",Y12="Impacto"),(AI11-(+AI11*AB12)),IF(Y12="Impacto",(T11-(+T11*AB12)),IF(Y12="Probabilidad",AI11,""))),"")</f>
        <v>0.8</v>
      </c>
      <c r="AJ12" s="181" t="str">
        <f t="shared" si="5"/>
        <v>Mayor</v>
      </c>
      <c r="AK12" s="6">
        <f t="shared" si="6"/>
        <v>5.7599999999999998E-2</v>
      </c>
      <c r="AL12" s="184" t="str">
        <f t="shared" si="7"/>
        <v>Bajo</v>
      </c>
      <c r="AM12" s="275"/>
      <c r="AN12" s="279"/>
      <c r="AO12" s="41" t="s">
        <v>115</v>
      </c>
      <c r="AP12" s="23" t="s">
        <v>107</v>
      </c>
      <c r="AQ12" s="198" t="s">
        <v>108</v>
      </c>
      <c r="AR12" s="198" t="s">
        <v>109</v>
      </c>
      <c r="AS12" s="40" t="s">
        <v>114</v>
      </c>
      <c r="AT12" s="54" t="s">
        <v>111</v>
      </c>
      <c r="AU12" s="53"/>
      <c r="BO12" s="4"/>
      <c r="BP12" s="4"/>
      <c r="BQ12" s="4"/>
      <c r="BR12" s="4"/>
      <c r="BS12" s="4"/>
      <c r="BT12" s="4"/>
      <c r="BU12" s="4"/>
      <c r="BV12" s="4"/>
    </row>
  </sheetData>
  <mergeCells count="66">
    <mergeCell ref="B6:O6"/>
    <mergeCell ref="O11:O12"/>
    <mergeCell ref="AM11:AM12"/>
    <mergeCell ref="U11:U12"/>
    <mergeCell ref="AN11:AN12"/>
    <mergeCell ref="M7:M8"/>
    <mergeCell ref="M11:M12"/>
    <mergeCell ref="O7:O8"/>
    <mergeCell ref="R11:R12"/>
    <mergeCell ref="S11:S12"/>
    <mergeCell ref="T11:T12"/>
    <mergeCell ref="V11:V12"/>
    <mergeCell ref="J11:J12"/>
    <mergeCell ref="K11:K12"/>
    <mergeCell ref="L11:L12"/>
    <mergeCell ref="N11:N12"/>
    <mergeCell ref="P11:P12"/>
    <mergeCell ref="Q11:Q12"/>
    <mergeCell ref="AS7:AS8"/>
    <mergeCell ref="AT7:AT8"/>
    <mergeCell ref="B11:B12"/>
    <mergeCell ref="D11:D12"/>
    <mergeCell ref="E11:E12"/>
    <mergeCell ref="F11:F12"/>
    <mergeCell ref="G11:G12"/>
    <mergeCell ref="H11:H12"/>
    <mergeCell ref="I11:I12"/>
    <mergeCell ref="AM7:AM8"/>
    <mergeCell ref="AN7:AN8"/>
    <mergeCell ref="AO7:AO8"/>
    <mergeCell ref="AP7:AP8"/>
    <mergeCell ref="AQ7:AQ8"/>
    <mergeCell ref="AR7:AR8"/>
    <mergeCell ref="Y7:Y8"/>
    <mergeCell ref="Z7:AF7"/>
    <mergeCell ref="AG7:AH8"/>
    <mergeCell ref="AI7:AJ8"/>
    <mergeCell ref="AK7:AK8"/>
    <mergeCell ref="AL7:AL8"/>
    <mergeCell ref="N7:N8"/>
    <mergeCell ref="P7:Q8"/>
    <mergeCell ref="R7:T8"/>
    <mergeCell ref="U7:V8"/>
    <mergeCell ref="W7:W8"/>
    <mergeCell ref="P6:V6"/>
    <mergeCell ref="W6:AF6"/>
    <mergeCell ref="AG6:AN6"/>
    <mergeCell ref="AO6:AT6"/>
    <mergeCell ref="B7:B8"/>
    <mergeCell ref="C7:C8"/>
    <mergeCell ref="D7:D8"/>
    <mergeCell ref="E7:E8"/>
    <mergeCell ref="F7:F8"/>
    <mergeCell ref="X7:X8"/>
    <mergeCell ref="G7:G8"/>
    <mergeCell ref="H7:H8"/>
    <mergeCell ref="I7:I8"/>
    <mergeCell ref="J7:J8"/>
    <mergeCell ref="K7:K8"/>
    <mergeCell ref="L7:L8"/>
    <mergeCell ref="B2:E3"/>
    <mergeCell ref="F2:AQ3"/>
    <mergeCell ref="AR2:AT3"/>
    <mergeCell ref="B4:E4"/>
    <mergeCell ref="F4:AQ4"/>
    <mergeCell ref="AR4:AT4"/>
  </mergeCells>
  <conditionalFormatting sqref="P11">
    <cfRule type="cellIs" dxfId="156" priority="60" operator="equal">
      <formula>"Baja"</formula>
    </cfRule>
    <cfRule type="cellIs" dxfId="155" priority="59" operator="equal">
      <formula>"Media"</formula>
    </cfRule>
    <cfRule type="cellIs" dxfId="154" priority="58" operator="equal">
      <formula>"Alta"</formula>
    </cfRule>
    <cfRule type="cellIs" dxfId="153" priority="57" operator="equal">
      <formula>"Muy Alta"</formula>
    </cfRule>
    <cfRule type="cellIs" dxfId="152" priority="61" operator="equal">
      <formula>"Muy Baja"</formula>
    </cfRule>
  </conditionalFormatting>
  <conditionalFormatting sqref="S11">
    <cfRule type="containsText" dxfId="151" priority="50" operator="containsText" text="CATASTRÓFICO">
      <formula>NOT(ISERROR(SEARCH("CATASTRÓFICO",S11)))</formula>
    </cfRule>
    <cfRule type="containsText" dxfId="150" priority="51" operator="containsText" text="MODERADO">
      <formula>NOT(ISERROR(SEARCH("MODERADO",S11)))</formula>
    </cfRule>
    <cfRule type="containsText" dxfId="149" priority="52" operator="containsText" text="MAYOR">
      <formula>NOT(ISERROR(SEARCH("MAYOR",S11)))</formula>
    </cfRule>
  </conditionalFormatting>
  <conditionalFormatting sqref="T11">
    <cfRule type="containsText" dxfId="148" priority="46" operator="containsText" text="Leve">
      <formula>NOT(ISERROR(SEARCH("Leve",T11)))</formula>
    </cfRule>
    <cfRule type="containsText" dxfId="147" priority="48" operator="containsText" text="Moderado">
      <formula>NOT(ISERROR(SEARCH("Moderado",T11)))</formula>
    </cfRule>
    <cfRule type="containsText" dxfId="146" priority="49" operator="containsText" text="Mayor">
      <formula>NOT(ISERROR(SEARCH("Mayor",T11)))</formula>
    </cfRule>
    <cfRule type="containsText" dxfId="145" priority="45" operator="containsText" text="Catastrófico">
      <formula>NOT(ISERROR(SEARCH("Catastrófico",T11)))</formula>
    </cfRule>
    <cfRule type="containsText" dxfId="144" priority="47" operator="containsText" text="Menor">
      <formula>NOT(ISERROR(SEARCH("Menor",T11)))</formula>
    </cfRule>
  </conditionalFormatting>
  <conditionalFormatting sqref="V1 V13:V1048576">
    <cfRule type="containsText" dxfId="143" priority="246" operator="containsText" text="Bajo">
      <formula>NOT(ISERROR(SEARCH("Bajo",V1)))</formula>
    </cfRule>
    <cfRule type="containsText" dxfId="142" priority="245" operator="containsText" text="Medio">
      <formula>NOT(ISERROR(SEARCH("Medio",V1)))</formula>
    </cfRule>
  </conditionalFormatting>
  <conditionalFormatting sqref="V1">
    <cfRule type="containsText" dxfId="141" priority="243" operator="containsText" text="Extremo">
      <formula>NOT(ISERROR(SEARCH("Extremo",V1)))</formula>
    </cfRule>
    <cfRule type="containsText" dxfId="140" priority="244" operator="containsText" text="Alto">
      <formula>NOT(ISERROR(SEARCH("Alto",V1)))</formula>
    </cfRule>
  </conditionalFormatting>
  <conditionalFormatting sqref="V5:V10">
    <cfRule type="containsText" dxfId="139" priority="236" operator="containsText" text="Medio">
      <formula>NOT(ISERROR(SEARCH("Medio",V5)))</formula>
    </cfRule>
    <cfRule type="containsText" dxfId="138" priority="237" operator="containsText" text="Bajo">
      <formula>NOT(ISERROR(SEARCH("Bajo",V5)))</formula>
    </cfRule>
  </conditionalFormatting>
  <conditionalFormatting sqref="V5:V11">
    <cfRule type="containsText" dxfId="137" priority="1" operator="containsText" text="Extremo">
      <formula>NOT(ISERROR(SEARCH("Extremo",V5)))</formula>
    </cfRule>
    <cfRule type="containsText" dxfId="136" priority="2" operator="containsText" text="Alto">
      <formula>NOT(ISERROR(SEARCH("Alto",V5)))</formula>
    </cfRule>
  </conditionalFormatting>
  <conditionalFormatting sqref="V11">
    <cfRule type="containsText" dxfId="135" priority="3" operator="containsText" text="Moderado">
      <formula>NOT(ISERROR(SEARCH("Moderado",V11)))</formula>
    </cfRule>
    <cfRule type="containsText" dxfId="134" priority="4" operator="containsText" text="Bajo">
      <formula>NOT(ISERROR(SEARCH("Bajo",V11)))</formula>
    </cfRule>
  </conditionalFormatting>
  <conditionalFormatting sqref="V13:V1048576">
    <cfRule type="containsText" dxfId="133" priority="225" operator="containsText" text="Extremo">
      <formula>NOT(ISERROR(SEARCH("Extremo",V13)))</formula>
    </cfRule>
    <cfRule type="containsText" dxfId="132" priority="226" operator="containsText" text="Alto">
      <formula>NOT(ISERROR(SEARCH("Alto",V13)))</formula>
    </cfRule>
  </conditionalFormatting>
  <conditionalFormatting sqref="AH11:AH12">
    <cfRule type="cellIs" dxfId="131" priority="18" operator="equal">
      <formula>"Muy Alta"</formula>
    </cfRule>
    <cfRule type="cellIs" dxfId="130" priority="19" operator="equal">
      <formula>"Alta"</formula>
    </cfRule>
    <cfRule type="cellIs" dxfId="129" priority="20" operator="equal">
      <formula>"Media"</formula>
    </cfRule>
    <cfRule type="cellIs" dxfId="128" priority="21" operator="equal">
      <formula>"Baja"</formula>
    </cfRule>
    <cfRule type="cellIs" dxfId="127" priority="22" operator="equal">
      <formula>"Muy Baja"</formula>
    </cfRule>
  </conditionalFormatting>
  <conditionalFormatting sqref="AJ11:AJ12">
    <cfRule type="cellIs" dxfId="126" priority="17" operator="equal">
      <formula>"Moderado"</formula>
    </cfRule>
    <cfRule type="cellIs" dxfId="125" priority="13" operator="equal">
      <formula>"Catastrófico"</formula>
    </cfRule>
    <cfRule type="cellIs" dxfId="124" priority="14" operator="equal">
      <formula>"Mayor"</formula>
    </cfRule>
    <cfRule type="cellIs" dxfId="123" priority="15" operator="equal">
      <formula>"Menor"</formula>
    </cfRule>
    <cfRule type="cellIs" dxfId="122" priority="16" operator="equal">
      <formula>"Leve"</formula>
    </cfRule>
  </conditionalFormatting>
  <conditionalFormatting sqref="AL1">
    <cfRule type="containsText" dxfId="121" priority="239" operator="containsText" text="Bajo">
      <formula>NOT(ISERROR(SEARCH("Bajo",AL1)))</formula>
    </cfRule>
    <cfRule type="containsText" dxfId="120" priority="240" operator="containsText" text="Medio">
      <formula>NOT(ISERROR(SEARCH("Medio",AL1)))</formula>
    </cfRule>
    <cfRule type="containsText" dxfId="119" priority="241" operator="containsText" text="Alto">
      <formula>NOT(ISERROR(SEARCH("Alto",AL1)))</formula>
    </cfRule>
    <cfRule type="containsText" dxfId="118" priority="242" operator="containsText" text="Extremo">
      <formula>NOT(ISERROR(SEARCH("Extremo",AL1)))</formula>
    </cfRule>
  </conditionalFormatting>
  <conditionalFormatting sqref="AL5:AL8 AL10 AL13:AL1048576">
    <cfRule type="containsText" dxfId="117" priority="234" operator="containsText" text="Alto">
      <formula>NOT(ISERROR(SEARCH("Alto",AL5)))</formula>
    </cfRule>
    <cfRule type="containsText" dxfId="116" priority="235" operator="containsText" text="Extremo">
      <formula>NOT(ISERROR(SEARCH("Extremo",AL5)))</formula>
    </cfRule>
    <cfRule type="containsText" dxfId="115" priority="233" operator="containsText" text="Medio">
      <formula>NOT(ISERROR(SEARCH("Medio",AL5)))</formula>
    </cfRule>
  </conditionalFormatting>
  <conditionalFormatting sqref="AL5:AL10 AL13:AL1048576">
    <cfRule type="containsText" dxfId="114" priority="232" operator="containsText" text="Bajo">
      <formula>NOT(ISERROR(SEARCH("Bajo",AL5)))</formula>
    </cfRule>
  </conditionalFormatting>
  <conditionalFormatting sqref="AL9">
    <cfRule type="containsText" dxfId="113" priority="231" operator="containsText" text="Medio">
      <formula>NOT(ISERROR(SEARCH("Medio",AL9)))</formula>
    </cfRule>
    <cfRule type="containsText" dxfId="112" priority="229" operator="containsText" text="Extremo">
      <formula>NOT(ISERROR(SEARCH("Extremo",AL9)))</formula>
    </cfRule>
    <cfRule type="containsText" dxfId="111" priority="230" operator="containsText" text="Alto">
      <formula>NOT(ISERROR(SEARCH("Alto",AL9)))</formula>
    </cfRule>
  </conditionalFormatting>
  <conditionalFormatting sqref="AL11:AM12">
    <cfRule type="containsText" dxfId="110" priority="5" operator="containsText" text="Extremo">
      <formula>NOT(ISERROR(SEARCH("Extremo",AL11)))</formula>
    </cfRule>
    <cfRule type="containsText" dxfId="109" priority="7" operator="containsText" text="Moderado">
      <formula>NOT(ISERROR(SEARCH("Moderado",AL11)))</formula>
    </cfRule>
    <cfRule type="containsText" dxfId="108" priority="8" operator="containsText" text="Bajo">
      <formula>NOT(ISERROR(SEARCH("Bajo",AL11)))</formula>
    </cfRule>
    <cfRule type="containsText" dxfId="107" priority="6" operator="containsText" text="Alto">
      <formula>NOT(ISERROR(SEARCH("Alto",AL11)))</formula>
    </cfRule>
  </conditionalFormatting>
  <dataValidations count="1">
    <dataValidation type="custom" allowBlank="1" showInputMessage="1" showErrorMessage="1" error="Recuerde que las acciones se generan bajo la medida de mitigar el riesgo" sqref="AQ11:AQ12" xr:uid="{CFD50E00-DDAB-47EF-9DFB-33961E33C118}"/>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4CBC4013-42C9-4FBF-8EFA-03481900D1C3}">
          <x14:formula1>
            <xm:f>Datos!$G$5:$G$8</xm:f>
          </x14:formula1>
          <xm:sqref>K11</xm:sqref>
        </x14:dataValidation>
        <x14:dataValidation type="list" allowBlank="1" showInputMessage="1" showErrorMessage="1" xr:uid="{FC90F0B5-54B6-4B28-8A01-C69A186A8705}">
          <x14:formula1>
            <xm:f>Datos!$F$5:$F$14</xm:f>
          </x14:formula1>
          <xm:sqref>J11</xm:sqref>
        </x14:dataValidation>
        <x14:dataValidation type="list" allowBlank="1" showInputMessage="1" showErrorMessage="1" xr:uid="{20CEAB9A-F045-45A2-AF41-EC25242D9F37}">
          <x14:formula1>
            <xm:f>Datos!$H$5:$H$11</xm:f>
          </x14:formula1>
          <xm:sqref>L11</xm:sqref>
        </x14:dataValidation>
        <x14:dataValidation type="list" allowBlank="1" showInputMessage="1" showErrorMessage="1" xr:uid="{30436B94-23DD-45FE-9C77-7618B6F46FEB}">
          <x14:formula1>
            <xm:f>Datos!$E$5:$E$11</xm:f>
          </x14:formula1>
          <xm:sqref>I11</xm:sqref>
        </x14:dataValidation>
        <x14:dataValidation type="list" allowBlank="1" showInputMessage="1" showErrorMessage="1" xr:uid="{C45FBA2C-206F-49CB-A08D-3BA8BB4D02DC}">
          <x14:formula1>
            <xm:f>Datos!$D$9:$D$12</xm:f>
          </x14:formula1>
          <xm:sqref>H11</xm:sqref>
        </x14:dataValidation>
        <x14:dataValidation type="list" allowBlank="1" showInputMessage="1" showErrorMessage="1" xr:uid="{7C6380AF-D4F7-4FD2-9433-8D78DDABF826}">
          <x14:formula1>
            <xm:f>Datos!$C$5:$C$52</xm:f>
          </x14:formula1>
          <xm:sqref>C11:C12</xm:sqref>
        </x14:dataValidation>
        <x14:dataValidation type="list" allowBlank="1" showInputMessage="1" showErrorMessage="1" xr:uid="{0BB2A3B5-9D11-4EDC-BDF1-21DD8063C7FD}">
          <x14:formula1>
            <xm:f>Datos!$B$5:$B$52</xm:f>
          </x14:formula1>
          <xm:sqref>B11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F8FD-E379-4F5F-ACA1-BF9BAC80719C}">
  <dimension ref="B1:F9"/>
  <sheetViews>
    <sheetView workbookViewId="0">
      <selection activeCell="D6" sqref="D6"/>
    </sheetView>
  </sheetViews>
  <sheetFormatPr baseColWidth="10" defaultColWidth="11.42578125" defaultRowHeight="15" x14ac:dyDescent="0.25"/>
  <cols>
    <col min="2" max="2" width="14" customWidth="1"/>
    <col min="3" max="3" width="7.28515625" customWidth="1"/>
    <col min="4" max="4" width="34.5703125" customWidth="1"/>
    <col min="5" max="5" width="11.42578125" style="103"/>
    <col min="6" max="6" width="11.42578125" style="104"/>
  </cols>
  <sheetData>
    <row r="1" spans="2:6" ht="15.75" thickBot="1" x14ac:dyDescent="0.3"/>
    <row r="2" spans="2:6" ht="15.75" thickBot="1" x14ac:dyDescent="0.3">
      <c r="B2" s="395" t="s">
        <v>575</v>
      </c>
      <c r="C2" s="396"/>
      <c r="D2" s="397"/>
    </row>
    <row r="3" spans="2:6" ht="15.75" thickBot="1" x14ac:dyDescent="0.3"/>
    <row r="4" spans="2:6" ht="17.25" customHeight="1" thickBot="1" x14ac:dyDescent="0.3">
      <c r="B4" s="398" t="s">
        <v>21</v>
      </c>
      <c r="C4" s="399"/>
      <c r="D4" s="107" t="s">
        <v>576</v>
      </c>
      <c r="E4" s="95"/>
    </row>
    <row r="5" spans="2:6" ht="21.75" customHeight="1" thickBot="1" x14ac:dyDescent="0.3">
      <c r="B5" s="102" t="s">
        <v>491</v>
      </c>
      <c r="C5" s="97">
        <v>0.2</v>
      </c>
      <c r="D5" s="105" t="s">
        <v>577</v>
      </c>
      <c r="E5" s="95" t="s">
        <v>491</v>
      </c>
      <c r="F5" s="104">
        <v>0.2</v>
      </c>
    </row>
    <row r="6" spans="2:6" ht="23.25" customHeight="1" thickBot="1" x14ac:dyDescent="0.3">
      <c r="B6" s="106" t="s">
        <v>492</v>
      </c>
      <c r="C6" s="97">
        <v>0.4</v>
      </c>
      <c r="D6" s="105" t="s">
        <v>577</v>
      </c>
      <c r="E6" s="95" t="s">
        <v>492</v>
      </c>
      <c r="F6" s="104">
        <v>0.4</v>
      </c>
    </row>
    <row r="7" spans="2:6" ht="25.5" customHeight="1" thickBot="1" x14ac:dyDescent="0.3">
      <c r="B7" s="100" t="s">
        <v>388</v>
      </c>
      <c r="C7" s="97">
        <v>0.6</v>
      </c>
      <c r="D7" s="105" t="s">
        <v>578</v>
      </c>
      <c r="E7" s="95" t="s">
        <v>388</v>
      </c>
      <c r="F7" s="104">
        <v>0.6</v>
      </c>
    </row>
    <row r="8" spans="2:6" ht="22.5" customHeight="1" thickBot="1" x14ac:dyDescent="0.3">
      <c r="B8" s="99" t="s">
        <v>137</v>
      </c>
      <c r="C8" s="97">
        <v>0.8</v>
      </c>
      <c r="D8" s="105" t="s">
        <v>579</v>
      </c>
      <c r="E8" s="95" t="s">
        <v>137</v>
      </c>
      <c r="F8" s="104">
        <v>0.8</v>
      </c>
    </row>
    <row r="9" spans="2:6" ht="35.25" customHeight="1" thickBot="1" x14ac:dyDescent="0.3">
      <c r="B9" s="98" t="s">
        <v>493</v>
      </c>
      <c r="C9" s="97">
        <v>1</v>
      </c>
      <c r="D9" s="105" t="s">
        <v>580</v>
      </c>
      <c r="E9" s="95" t="s">
        <v>493</v>
      </c>
      <c r="F9" s="104">
        <v>1</v>
      </c>
    </row>
  </sheetData>
  <mergeCells count="2">
    <mergeCell ref="B2:D2"/>
    <mergeCell ref="B4:C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EAA14-A91C-47BB-969C-3605E7DD5CFE}">
  <dimension ref="B1:J14"/>
  <sheetViews>
    <sheetView workbookViewId="0">
      <selection activeCell="F10" sqref="F10:F11"/>
    </sheetView>
  </sheetViews>
  <sheetFormatPr baseColWidth="10" defaultColWidth="11.42578125" defaultRowHeight="15" x14ac:dyDescent="0.25"/>
  <cols>
    <col min="2" max="2" width="16.140625" customWidth="1"/>
  </cols>
  <sheetData>
    <row r="1" spans="2:10" ht="15.75" thickBot="1" x14ac:dyDescent="0.3"/>
    <row r="2" spans="2:10" x14ac:dyDescent="0.25">
      <c r="B2" s="390" t="s">
        <v>475</v>
      </c>
      <c r="C2" s="112" t="s">
        <v>476</v>
      </c>
      <c r="D2" s="371">
        <f>+C3*D13</f>
        <v>0.2</v>
      </c>
      <c r="E2" s="372">
        <f>+C3*E13</f>
        <v>0.4</v>
      </c>
      <c r="F2" s="365">
        <f>+C3*F13</f>
        <v>0.6</v>
      </c>
      <c r="G2" s="367">
        <f>+C3*G13</f>
        <v>0.8</v>
      </c>
      <c r="H2" s="367">
        <f>+C3*H13</f>
        <v>1</v>
      </c>
      <c r="I2" s="360"/>
      <c r="J2" s="361" t="s">
        <v>360</v>
      </c>
    </row>
    <row r="3" spans="2:10" ht="15.75" thickBot="1" x14ac:dyDescent="0.3">
      <c r="B3" s="391"/>
      <c r="C3" s="113">
        <v>1</v>
      </c>
      <c r="D3" s="363"/>
      <c r="E3" s="373"/>
      <c r="F3" s="366"/>
      <c r="G3" s="368"/>
      <c r="H3" s="368"/>
      <c r="I3" s="360"/>
      <c r="J3" s="362"/>
    </row>
    <row r="4" spans="2:10" x14ac:dyDescent="0.25">
      <c r="B4" s="391"/>
      <c r="C4" s="114" t="s">
        <v>478</v>
      </c>
      <c r="D4" s="363">
        <f>+C5*D13</f>
        <v>0.16000000000000003</v>
      </c>
      <c r="E4" s="364">
        <f>+C5*E13</f>
        <v>0.32000000000000006</v>
      </c>
      <c r="F4" s="365">
        <f>+C5*F13</f>
        <v>0.48</v>
      </c>
      <c r="G4" s="365">
        <f>+C5*G13</f>
        <v>0.64000000000000012</v>
      </c>
      <c r="H4" s="367">
        <f>+C5*H13</f>
        <v>0.8</v>
      </c>
      <c r="I4" s="360"/>
      <c r="J4" s="369" t="s">
        <v>354</v>
      </c>
    </row>
    <row r="5" spans="2:10" ht="15.75" thickBot="1" x14ac:dyDescent="0.3">
      <c r="B5" s="391"/>
      <c r="C5" s="115">
        <v>0.8</v>
      </c>
      <c r="D5" s="363"/>
      <c r="E5" s="364"/>
      <c r="F5" s="366"/>
      <c r="G5" s="366"/>
      <c r="H5" s="368"/>
      <c r="I5" s="360"/>
      <c r="J5" s="370"/>
    </row>
    <row r="6" spans="2:10" x14ac:dyDescent="0.25">
      <c r="B6" s="391"/>
      <c r="C6" s="114" t="s">
        <v>481</v>
      </c>
      <c r="D6" s="363">
        <f>+C7*D13</f>
        <v>0.12</v>
      </c>
      <c r="E6" s="364">
        <f>+C7*E13</f>
        <v>0.24</v>
      </c>
      <c r="F6" s="376">
        <f>+C7*F13</f>
        <v>0.36</v>
      </c>
      <c r="G6" s="365">
        <f>+C7*G13</f>
        <v>0.48</v>
      </c>
      <c r="H6" s="365">
        <f>+C7*H13</f>
        <v>0.6</v>
      </c>
      <c r="I6" s="360"/>
      <c r="J6" s="393" t="s">
        <v>388</v>
      </c>
    </row>
    <row r="7" spans="2:10" ht="15.75" thickBot="1" x14ac:dyDescent="0.3">
      <c r="B7" s="391"/>
      <c r="C7" s="115">
        <v>0.6</v>
      </c>
      <c r="D7" s="363"/>
      <c r="E7" s="364"/>
      <c r="F7" s="377"/>
      <c r="G7" s="366"/>
      <c r="H7" s="366"/>
      <c r="I7" s="360"/>
      <c r="J7" s="394"/>
    </row>
    <row r="8" spans="2:10" x14ac:dyDescent="0.25">
      <c r="B8" s="391"/>
      <c r="C8" s="114" t="s">
        <v>486</v>
      </c>
      <c r="D8" s="386">
        <f>+C9*D13</f>
        <v>8.0000000000000016E-2</v>
      </c>
      <c r="E8" s="364">
        <f>+C9*E13</f>
        <v>0.16000000000000003</v>
      </c>
      <c r="F8" s="376">
        <f>+C9*F13</f>
        <v>0.24</v>
      </c>
      <c r="G8" s="376">
        <f>+C9*G13</f>
        <v>0.32000000000000006</v>
      </c>
      <c r="H8" s="365">
        <f>+C9*H13</f>
        <v>0.4</v>
      </c>
      <c r="I8" s="360"/>
      <c r="J8" s="374" t="s">
        <v>489</v>
      </c>
    </row>
    <row r="9" spans="2:10" ht="15.75" thickBot="1" x14ac:dyDescent="0.3">
      <c r="B9" s="391"/>
      <c r="C9" s="115">
        <v>0.4</v>
      </c>
      <c r="D9" s="386"/>
      <c r="E9" s="364"/>
      <c r="F9" s="377"/>
      <c r="G9" s="377"/>
      <c r="H9" s="366"/>
      <c r="I9" s="360"/>
      <c r="J9" s="375"/>
    </row>
    <row r="10" spans="2:10" x14ac:dyDescent="0.25">
      <c r="B10" s="391"/>
      <c r="C10" s="114" t="s">
        <v>490</v>
      </c>
      <c r="D10" s="386">
        <f>+C11*D13</f>
        <v>4.0000000000000008E-2</v>
      </c>
      <c r="E10" s="388">
        <f>+$C$11*E13</f>
        <v>8.0000000000000016E-2</v>
      </c>
      <c r="F10" s="376">
        <f>+$C$11*F13</f>
        <v>0.12</v>
      </c>
      <c r="G10" s="376">
        <f>+C11*G13</f>
        <v>0.16000000000000003</v>
      </c>
      <c r="H10" s="376">
        <f>+$C$11*H13</f>
        <v>0.2</v>
      </c>
      <c r="I10" s="379"/>
      <c r="J10" s="378"/>
    </row>
    <row r="11" spans="2:10" ht="15.75" thickBot="1" x14ac:dyDescent="0.3">
      <c r="B11" s="392"/>
      <c r="C11" s="115">
        <v>0.2</v>
      </c>
      <c r="D11" s="387"/>
      <c r="E11" s="389"/>
      <c r="F11" s="377"/>
      <c r="G11" s="377"/>
      <c r="H11" s="377"/>
      <c r="I11" s="379"/>
      <c r="J11" s="379"/>
    </row>
    <row r="12" spans="2:10" x14ac:dyDescent="0.25">
      <c r="B12" s="378"/>
      <c r="C12" s="380"/>
      <c r="D12" s="110" t="s">
        <v>491</v>
      </c>
      <c r="E12" s="110" t="s">
        <v>492</v>
      </c>
      <c r="F12" s="110" t="s">
        <v>388</v>
      </c>
      <c r="G12" s="110" t="s">
        <v>137</v>
      </c>
      <c r="H12" s="110" t="s">
        <v>493</v>
      </c>
      <c r="I12" s="381"/>
      <c r="J12" s="382"/>
    </row>
    <row r="13" spans="2:10" ht="15.75" thickBot="1" x14ac:dyDescent="0.3">
      <c r="B13" s="379"/>
      <c r="C13" s="360"/>
      <c r="D13" s="111">
        <v>0.2</v>
      </c>
      <c r="E13" s="111">
        <v>0.4</v>
      </c>
      <c r="F13" s="111">
        <v>0.6</v>
      </c>
      <c r="G13" s="111">
        <v>0.8</v>
      </c>
      <c r="H13" s="111">
        <v>1</v>
      </c>
      <c r="I13" s="381"/>
      <c r="J13" s="382"/>
    </row>
    <row r="14" spans="2:10" ht="15.75" thickBot="1" x14ac:dyDescent="0.3">
      <c r="D14" s="383" t="s">
        <v>494</v>
      </c>
      <c r="E14" s="384"/>
      <c r="F14" s="384"/>
      <c r="G14" s="384"/>
      <c r="H14" s="385"/>
    </row>
  </sheetData>
  <mergeCells count="40">
    <mergeCell ref="J10:J11"/>
    <mergeCell ref="B12:C13"/>
    <mergeCell ref="I12:I13"/>
    <mergeCell ref="J12:J13"/>
    <mergeCell ref="D14:H14"/>
    <mergeCell ref="D10:D11"/>
    <mergeCell ref="E10:E11"/>
    <mergeCell ref="F10:F11"/>
    <mergeCell ref="G10:G11"/>
    <mergeCell ref="H10:H11"/>
    <mergeCell ref="I10:I11"/>
    <mergeCell ref="B2:B11"/>
    <mergeCell ref="H6:H7"/>
    <mergeCell ref="I6:I7"/>
    <mergeCell ref="J6:J7"/>
    <mergeCell ref="D8:D9"/>
    <mergeCell ref="J8:J9"/>
    <mergeCell ref="D6:D7"/>
    <mergeCell ref="E6:E7"/>
    <mergeCell ref="F6:F7"/>
    <mergeCell ref="G6:G7"/>
    <mergeCell ref="E8:E9"/>
    <mergeCell ref="F8:F9"/>
    <mergeCell ref="G8:G9"/>
    <mergeCell ref="H8:H9"/>
    <mergeCell ref="I8:I9"/>
    <mergeCell ref="I2:I3"/>
    <mergeCell ref="J2:J3"/>
    <mergeCell ref="D4:D5"/>
    <mergeCell ref="E4:E5"/>
    <mergeCell ref="F4:F5"/>
    <mergeCell ref="G4:G5"/>
    <mergeCell ref="H4:H5"/>
    <mergeCell ref="I4:I5"/>
    <mergeCell ref="J4:J5"/>
    <mergeCell ref="D2:D3"/>
    <mergeCell ref="E2:E3"/>
    <mergeCell ref="F2:F3"/>
    <mergeCell ref="G2:G3"/>
    <mergeCell ref="H2:H3"/>
  </mergeCells>
  <pageMargins left="0.7" right="0.7" top="0.75" bottom="0.75" header="0.3" footer="0.3"/>
  <ignoredErrors>
    <ignoredError sqref="G1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8"/>
  <sheetViews>
    <sheetView workbookViewId="0">
      <selection activeCell="D14" sqref="D14"/>
    </sheetView>
  </sheetViews>
  <sheetFormatPr baseColWidth="10" defaultColWidth="11.42578125" defaultRowHeight="12.75" x14ac:dyDescent="0.2"/>
  <cols>
    <col min="1" max="1" width="11.42578125" style="5"/>
    <col min="2" max="2" width="9.5703125" style="5" customWidth="1"/>
    <col min="3" max="3" width="7.42578125" style="5" customWidth="1"/>
    <col min="4" max="4" width="16.140625" style="5" customWidth="1"/>
    <col min="5" max="5" width="35.85546875" style="5" customWidth="1"/>
    <col min="6" max="6" width="24" style="5" customWidth="1"/>
    <col min="7" max="7" width="9.28515625" style="5" customWidth="1"/>
    <col min="8" max="8" width="9.5703125" style="5" customWidth="1"/>
    <col min="9" max="257" width="11.42578125" style="5"/>
    <col min="258" max="258" width="9.5703125" style="5" customWidth="1"/>
    <col min="259" max="259" width="5.42578125" style="5" customWidth="1"/>
    <col min="260" max="260" width="16.140625" style="5" customWidth="1"/>
    <col min="261" max="261" width="35.85546875" style="5" customWidth="1"/>
    <col min="262" max="262" width="24" style="5" customWidth="1"/>
    <col min="263" max="263" width="9.28515625" style="5" customWidth="1"/>
    <col min="264" max="264" width="9.5703125" style="5" customWidth="1"/>
    <col min="265" max="513" width="11.42578125" style="5"/>
    <col min="514" max="514" width="9.5703125" style="5" customWidth="1"/>
    <col min="515" max="515" width="5.42578125" style="5" customWidth="1"/>
    <col min="516" max="516" width="16.140625" style="5" customWidth="1"/>
    <col min="517" max="517" width="35.85546875" style="5" customWidth="1"/>
    <col min="518" max="518" width="24" style="5" customWidth="1"/>
    <col min="519" max="519" width="9.28515625" style="5" customWidth="1"/>
    <col min="520" max="520" width="9.5703125" style="5" customWidth="1"/>
    <col min="521" max="769" width="11.42578125" style="5"/>
    <col min="770" max="770" width="9.5703125" style="5" customWidth="1"/>
    <col min="771" max="771" width="5.42578125" style="5" customWidth="1"/>
    <col min="772" max="772" width="16.140625" style="5" customWidth="1"/>
    <col min="773" max="773" width="35.85546875" style="5" customWidth="1"/>
    <col min="774" max="774" width="24" style="5" customWidth="1"/>
    <col min="775" max="775" width="9.28515625" style="5" customWidth="1"/>
    <col min="776" max="776" width="9.5703125" style="5" customWidth="1"/>
    <col min="777" max="1025" width="11.42578125" style="5"/>
    <col min="1026" max="1026" width="9.5703125" style="5" customWidth="1"/>
    <col min="1027" max="1027" width="5.42578125" style="5" customWidth="1"/>
    <col min="1028" max="1028" width="16.140625" style="5" customWidth="1"/>
    <col min="1029" max="1029" width="35.85546875" style="5" customWidth="1"/>
    <col min="1030" max="1030" width="24" style="5" customWidth="1"/>
    <col min="1031" max="1031" width="9.28515625" style="5" customWidth="1"/>
    <col min="1032" max="1032" width="9.5703125" style="5" customWidth="1"/>
    <col min="1033" max="1281" width="11.42578125" style="5"/>
    <col min="1282" max="1282" width="9.5703125" style="5" customWidth="1"/>
    <col min="1283" max="1283" width="5.42578125" style="5" customWidth="1"/>
    <col min="1284" max="1284" width="16.140625" style="5" customWidth="1"/>
    <col min="1285" max="1285" width="35.85546875" style="5" customWidth="1"/>
    <col min="1286" max="1286" width="24" style="5" customWidth="1"/>
    <col min="1287" max="1287" width="9.28515625" style="5" customWidth="1"/>
    <col min="1288" max="1288" width="9.5703125" style="5" customWidth="1"/>
    <col min="1289" max="1537" width="11.42578125" style="5"/>
    <col min="1538" max="1538" width="9.5703125" style="5" customWidth="1"/>
    <col min="1539" max="1539" width="5.42578125" style="5" customWidth="1"/>
    <col min="1540" max="1540" width="16.140625" style="5" customWidth="1"/>
    <col min="1541" max="1541" width="35.85546875" style="5" customWidth="1"/>
    <col min="1542" max="1542" width="24" style="5" customWidth="1"/>
    <col min="1543" max="1543" width="9.28515625" style="5" customWidth="1"/>
    <col min="1544" max="1544" width="9.5703125" style="5" customWidth="1"/>
    <col min="1545" max="1793" width="11.42578125" style="5"/>
    <col min="1794" max="1794" width="9.5703125" style="5" customWidth="1"/>
    <col min="1795" max="1795" width="5.42578125" style="5" customWidth="1"/>
    <col min="1796" max="1796" width="16.140625" style="5" customWidth="1"/>
    <col min="1797" max="1797" width="35.85546875" style="5" customWidth="1"/>
    <col min="1798" max="1798" width="24" style="5" customWidth="1"/>
    <col min="1799" max="1799" width="9.28515625" style="5" customWidth="1"/>
    <col min="1800" max="1800" width="9.5703125" style="5" customWidth="1"/>
    <col min="1801" max="2049" width="11.42578125" style="5"/>
    <col min="2050" max="2050" width="9.5703125" style="5" customWidth="1"/>
    <col min="2051" max="2051" width="5.42578125" style="5" customWidth="1"/>
    <col min="2052" max="2052" width="16.140625" style="5" customWidth="1"/>
    <col min="2053" max="2053" width="35.85546875" style="5" customWidth="1"/>
    <col min="2054" max="2054" width="24" style="5" customWidth="1"/>
    <col min="2055" max="2055" width="9.28515625" style="5" customWidth="1"/>
    <col min="2056" max="2056" width="9.5703125" style="5" customWidth="1"/>
    <col min="2057" max="2305" width="11.42578125" style="5"/>
    <col min="2306" max="2306" width="9.5703125" style="5" customWidth="1"/>
    <col min="2307" max="2307" width="5.42578125" style="5" customWidth="1"/>
    <col min="2308" max="2308" width="16.140625" style="5" customWidth="1"/>
    <col min="2309" max="2309" width="35.85546875" style="5" customWidth="1"/>
    <col min="2310" max="2310" width="24" style="5" customWidth="1"/>
    <col min="2311" max="2311" width="9.28515625" style="5" customWidth="1"/>
    <col min="2312" max="2312" width="9.5703125" style="5" customWidth="1"/>
    <col min="2313" max="2561" width="11.42578125" style="5"/>
    <col min="2562" max="2562" width="9.5703125" style="5" customWidth="1"/>
    <col min="2563" max="2563" width="5.42578125" style="5" customWidth="1"/>
    <col min="2564" max="2564" width="16.140625" style="5" customWidth="1"/>
    <col min="2565" max="2565" width="35.85546875" style="5" customWidth="1"/>
    <col min="2566" max="2566" width="24" style="5" customWidth="1"/>
    <col min="2567" max="2567" width="9.28515625" style="5" customWidth="1"/>
    <col min="2568" max="2568" width="9.5703125" style="5" customWidth="1"/>
    <col min="2569" max="2817" width="11.42578125" style="5"/>
    <col min="2818" max="2818" width="9.5703125" style="5" customWidth="1"/>
    <col min="2819" max="2819" width="5.42578125" style="5" customWidth="1"/>
    <col min="2820" max="2820" width="16.140625" style="5" customWidth="1"/>
    <col min="2821" max="2821" width="35.85546875" style="5" customWidth="1"/>
    <col min="2822" max="2822" width="24" style="5" customWidth="1"/>
    <col min="2823" max="2823" width="9.28515625" style="5" customWidth="1"/>
    <col min="2824" max="2824" width="9.5703125" style="5" customWidth="1"/>
    <col min="2825" max="3073" width="11.42578125" style="5"/>
    <col min="3074" max="3074" width="9.5703125" style="5" customWidth="1"/>
    <col min="3075" max="3075" width="5.42578125" style="5" customWidth="1"/>
    <col min="3076" max="3076" width="16.140625" style="5" customWidth="1"/>
    <col min="3077" max="3077" width="35.85546875" style="5" customWidth="1"/>
    <col min="3078" max="3078" width="24" style="5" customWidth="1"/>
    <col min="3079" max="3079" width="9.28515625" style="5" customWidth="1"/>
    <col min="3080" max="3080" width="9.5703125" style="5" customWidth="1"/>
    <col min="3081" max="3329" width="11.42578125" style="5"/>
    <col min="3330" max="3330" width="9.5703125" style="5" customWidth="1"/>
    <col min="3331" max="3331" width="5.42578125" style="5" customWidth="1"/>
    <col min="3332" max="3332" width="16.140625" style="5" customWidth="1"/>
    <col min="3333" max="3333" width="35.85546875" style="5" customWidth="1"/>
    <col min="3334" max="3334" width="24" style="5" customWidth="1"/>
    <col min="3335" max="3335" width="9.28515625" style="5" customWidth="1"/>
    <col min="3336" max="3336" width="9.5703125" style="5" customWidth="1"/>
    <col min="3337" max="3585" width="11.42578125" style="5"/>
    <col min="3586" max="3586" width="9.5703125" style="5" customWidth="1"/>
    <col min="3587" max="3587" width="5.42578125" style="5" customWidth="1"/>
    <col min="3588" max="3588" width="16.140625" style="5" customWidth="1"/>
    <col min="3589" max="3589" width="35.85546875" style="5" customWidth="1"/>
    <col min="3590" max="3590" width="24" style="5" customWidth="1"/>
    <col min="3591" max="3591" width="9.28515625" style="5" customWidth="1"/>
    <col min="3592" max="3592" width="9.5703125" style="5" customWidth="1"/>
    <col min="3593" max="3841" width="11.42578125" style="5"/>
    <col min="3842" max="3842" width="9.5703125" style="5" customWidth="1"/>
    <col min="3843" max="3843" width="5.42578125" style="5" customWidth="1"/>
    <col min="3844" max="3844" width="16.140625" style="5" customWidth="1"/>
    <col min="3845" max="3845" width="35.85546875" style="5" customWidth="1"/>
    <col min="3846" max="3846" width="24" style="5" customWidth="1"/>
    <col min="3847" max="3847" width="9.28515625" style="5" customWidth="1"/>
    <col min="3848" max="3848" width="9.5703125" style="5" customWidth="1"/>
    <col min="3849" max="4097" width="11.42578125" style="5"/>
    <col min="4098" max="4098" width="9.5703125" style="5" customWidth="1"/>
    <col min="4099" max="4099" width="5.42578125" style="5" customWidth="1"/>
    <col min="4100" max="4100" width="16.140625" style="5" customWidth="1"/>
    <col min="4101" max="4101" width="35.85546875" style="5" customWidth="1"/>
    <col min="4102" max="4102" width="24" style="5" customWidth="1"/>
    <col min="4103" max="4103" width="9.28515625" style="5" customWidth="1"/>
    <col min="4104" max="4104" width="9.5703125" style="5" customWidth="1"/>
    <col min="4105" max="4353" width="11.42578125" style="5"/>
    <col min="4354" max="4354" width="9.5703125" style="5" customWidth="1"/>
    <col min="4355" max="4355" width="5.42578125" style="5" customWidth="1"/>
    <col min="4356" max="4356" width="16.140625" style="5" customWidth="1"/>
    <col min="4357" max="4357" width="35.85546875" style="5" customWidth="1"/>
    <col min="4358" max="4358" width="24" style="5" customWidth="1"/>
    <col min="4359" max="4359" width="9.28515625" style="5" customWidth="1"/>
    <col min="4360" max="4360" width="9.5703125" style="5" customWidth="1"/>
    <col min="4361" max="4609" width="11.42578125" style="5"/>
    <col min="4610" max="4610" width="9.5703125" style="5" customWidth="1"/>
    <col min="4611" max="4611" width="5.42578125" style="5" customWidth="1"/>
    <col min="4612" max="4612" width="16.140625" style="5" customWidth="1"/>
    <col min="4613" max="4613" width="35.85546875" style="5" customWidth="1"/>
    <col min="4614" max="4614" width="24" style="5" customWidth="1"/>
    <col min="4615" max="4615" width="9.28515625" style="5" customWidth="1"/>
    <col min="4616" max="4616" width="9.5703125" style="5" customWidth="1"/>
    <col min="4617" max="4865" width="11.42578125" style="5"/>
    <col min="4866" max="4866" width="9.5703125" style="5" customWidth="1"/>
    <col min="4867" max="4867" width="5.42578125" style="5" customWidth="1"/>
    <col min="4868" max="4868" width="16.140625" style="5" customWidth="1"/>
    <col min="4869" max="4869" width="35.85546875" style="5" customWidth="1"/>
    <col min="4870" max="4870" width="24" style="5" customWidth="1"/>
    <col min="4871" max="4871" width="9.28515625" style="5" customWidth="1"/>
    <col min="4872" max="4872" width="9.5703125" style="5" customWidth="1"/>
    <col min="4873" max="5121" width="11.42578125" style="5"/>
    <col min="5122" max="5122" width="9.5703125" style="5" customWidth="1"/>
    <col min="5123" max="5123" width="5.42578125" style="5" customWidth="1"/>
    <col min="5124" max="5124" width="16.140625" style="5" customWidth="1"/>
    <col min="5125" max="5125" width="35.85546875" style="5" customWidth="1"/>
    <col min="5126" max="5126" width="24" style="5" customWidth="1"/>
    <col min="5127" max="5127" width="9.28515625" style="5" customWidth="1"/>
    <col min="5128" max="5128" width="9.5703125" style="5" customWidth="1"/>
    <col min="5129" max="5377" width="11.42578125" style="5"/>
    <col min="5378" max="5378" width="9.5703125" style="5" customWidth="1"/>
    <col min="5379" max="5379" width="5.42578125" style="5" customWidth="1"/>
    <col min="5380" max="5380" width="16.140625" style="5" customWidth="1"/>
    <col min="5381" max="5381" width="35.85546875" style="5" customWidth="1"/>
    <col min="5382" max="5382" width="24" style="5" customWidth="1"/>
    <col min="5383" max="5383" width="9.28515625" style="5" customWidth="1"/>
    <col min="5384" max="5384" width="9.5703125" style="5" customWidth="1"/>
    <col min="5385" max="5633" width="11.42578125" style="5"/>
    <col min="5634" max="5634" width="9.5703125" style="5" customWidth="1"/>
    <col min="5635" max="5635" width="5.42578125" style="5" customWidth="1"/>
    <col min="5636" max="5636" width="16.140625" style="5" customWidth="1"/>
    <col min="5637" max="5637" width="35.85546875" style="5" customWidth="1"/>
    <col min="5638" max="5638" width="24" style="5" customWidth="1"/>
    <col min="5639" max="5639" width="9.28515625" style="5" customWidth="1"/>
    <col min="5640" max="5640" width="9.5703125" style="5" customWidth="1"/>
    <col min="5641" max="5889" width="11.42578125" style="5"/>
    <col min="5890" max="5890" width="9.5703125" style="5" customWidth="1"/>
    <col min="5891" max="5891" width="5.42578125" style="5" customWidth="1"/>
    <col min="5892" max="5892" width="16.140625" style="5" customWidth="1"/>
    <col min="5893" max="5893" width="35.85546875" style="5" customWidth="1"/>
    <col min="5894" max="5894" width="24" style="5" customWidth="1"/>
    <col min="5895" max="5895" width="9.28515625" style="5" customWidth="1"/>
    <col min="5896" max="5896" width="9.5703125" style="5" customWidth="1"/>
    <col min="5897" max="6145" width="11.42578125" style="5"/>
    <col min="6146" max="6146" width="9.5703125" style="5" customWidth="1"/>
    <col min="6147" max="6147" width="5.42578125" style="5" customWidth="1"/>
    <col min="6148" max="6148" width="16.140625" style="5" customWidth="1"/>
    <col min="6149" max="6149" width="35.85546875" style="5" customWidth="1"/>
    <col min="6150" max="6150" width="24" style="5" customWidth="1"/>
    <col min="6151" max="6151" width="9.28515625" style="5" customWidth="1"/>
    <col min="6152" max="6152" width="9.5703125" style="5" customWidth="1"/>
    <col min="6153" max="6401" width="11.42578125" style="5"/>
    <col min="6402" max="6402" width="9.5703125" style="5" customWidth="1"/>
    <col min="6403" max="6403" width="5.42578125" style="5" customWidth="1"/>
    <col min="6404" max="6404" width="16.140625" style="5" customWidth="1"/>
    <col min="6405" max="6405" width="35.85546875" style="5" customWidth="1"/>
    <col min="6406" max="6406" width="24" style="5" customWidth="1"/>
    <col min="6407" max="6407" width="9.28515625" style="5" customWidth="1"/>
    <col min="6408" max="6408" width="9.5703125" style="5" customWidth="1"/>
    <col min="6409" max="6657" width="11.42578125" style="5"/>
    <col min="6658" max="6658" width="9.5703125" style="5" customWidth="1"/>
    <col min="6659" max="6659" width="5.42578125" style="5" customWidth="1"/>
    <col min="6660" max="6660" width="16.140625" style="5" customWidth="1"/>
    <col min="6661" max="6661" width="35.85546875" style="5" customWidth="1"/>
    <col min="6662" max="6662" width="24" style="5" customWidth="1"/>
    <col min="6663" max="6663" width="9.28515625" style="5" customWidth="1"/>
    <col min="6664" max="6664" width="9.5703125" style="5" customWidth="1"/>
    <col min="6665" max="6913" width="11.42578125" style="5"/>
    <col min="6914" max="6914" width="9.5703125" style="5" customWidth="1"/>
    <col min="6915" max="6915" width="5.42578125" style="5" customWidth="1"/>
    <col min="6916" max="6916" width="16.140625" style="5" customWidth="1"/>
    <col min="6917" max="6917" width="35.85546875" style="5" customWidth="1"/>
    <col min="6918" max="6918" width="24" style="5" customWidth="1"/>
    <col min="6919" max="6919" width="9.28515625" style="5" customWidth="1"/>
    <col min="6920" max="6920" width="9.5703125" style="5" customWidth="1"/>
    <col min="6921" max="7169" width="11.42578125" style="5"/>
    <col min="7170" max="7170" width="9.5703125" style="5" customWidth="1"/>
    <col min="7171" max="7171" width="5.42578125" style="5" customWidth="1"/>
    <col min="7172" max="7172" width="16.140625" style="5" customWidth="1"/>
    <col min="7173" max="7173" width="35.85546875" style="5" customWidth="1"/>
    <col min="7174" max="7174" width="24" style="5" customWidth="1"/>
    <col min="7175" max="7175" width="9.28515625" style="5" customWidth="1"/>
    <col min="7176" max="7176" width="9.5703125" style="5" customWidth="1"/>
    <col min="7177" max="7425" width="11.42578125" style="5"/>
    <col min="7426" max="7426" width="9.5703125" style="5" customWidth="1"/>
    <col min="7427" max="7427" width="5.42578125" style="5" customWidth="1"/>
    <col min="7428" max="7428" width="16.140625" style="5" customWidth="1"/>
    <col min="7429" max="7429" width="35.85546875" style="5" customWidth="1"/>
    <col min="7430" max="7430" width="24" style="5" customWidth="1"/>
    <col min="7431" max="7431" width="9.28515625" style="5" customWidth="1"/>
    <col min="7432" max="7432" width="9.5703125" style="5" customWidth="1"/>
    <col min="7433" max="7681" width="11.42578125" style="5"/>
    <col min="7682" max="7682" width="9.5703125" style="5" customWidth="1"/>
    <col min="7683" max="7683" width="5.42578125" style="5" customWidth="1"/>
    <col min="7684" max="7684" width="16.140625" style="5" customWidth="1"/>
    <col min="7685" max="7685" width="35.85546875" style="5" customWidth="1"/>
    <col min="7686" max="7686" width="24" style="5" customWidth="1"/>
    <col min="7687" max="7687" width="9.28515625" style="5" customWidth="1"/>
    <col min="7688" max="7688" width="9.5703125" style="5" customWidth="1"/>
    <col min="7689" max="7937" width="11.42578125" style="5"/>
    <col min="7938" max="7938" width="9.5703125" style="5" customWidth="1"/>
    <col min="7939" max="7939" width="5.42578125" style="5" customWidth="1"/>
    <col min="7940" max="7940" width="16.140625" style="5" customWidth="1"/>
    <col min="7941" max="7941" width="35.85546875" style="5" customWidth="1"/>
    <col min="7942" max="7942" width="24" style="5" customWidth="1"/>
    <col min="7943" max="7943" width="9.28515625" style="5" customWidth="1"/>
    <col min="7944" max="7944" width="9.5703125" style="5" customWidth="1"/>
    <col min="7945" max="8193" width="11.42578125" style="5"/>
    <col min="8194" max="8194" width="9.5703125" style="5" customWidth="1"/>
    <col min="8195" max="8195" width="5.42578125" style="5" customWidth="1"/>
    <col min="8196" max="8196" width="16.140625" style="5" customWidth="1"/>
    <col min="8197" max="8197" width="35.85546875" style="5" customWidth="1"/>
    <col min="8198" max="8198" width="24" style="5" customWidth="1"/>
    <col min="8199" max="8199" width="9.28515625" style="5" customWidth="1"/>
    <col min="8200" max="8200" width="9.5703125" style="5" customWidth="1"/>
    <col min="8201" max="8449" width="11.42578125" style="5"/>
    <col min="8450" max="8450" width="9.5703125" style="5" customWidth="1"/>
    <col min="8451" max="8451" width="5.42578125" style="5" customWidth="1"/>
    <col min="8452" max="8452" width="16.140625" style="5" customWidth="1"/>
    <col min="8453" max="8453" width="35.85546875" style="5" customWidth="1"/>
    <col min="8454" max="8454" width="24" style="5" customWidth="1"/>
    <col min="8455" max="8455" width="9.28515625" style="5" customWidth="1"/>
    <col min="8456" max="8456" width="9.5703125" style="5" customWidth="1"/>
    <col min="8457" max="8705" width="11.42578125" style="5"/>
    <col min="8706" max="8706" width="9.5703125" style="5" customWidth="1"/>
    <col min="8707" max="8707" width="5.42578125" style="5" customWidth="1"/>
    <col min="8708" max="8708" width="16.140625" style="5" customWidth="1"/>
    <col min="8709" max="8709" width="35.85546875" style="5" customWidth="1"/>
    <col min="8710" max="8710" width="24" style="5" customWidth="1"/>
    <col min="8711" max="8711" width="9.28515625" style="5" customWidth="1"/>
    <col min="8712" max="8712" width="9.5703125" style="5" customWidth="1"/>
    <col min="8713" max="8961" width="11.42578125" style="5"/>
    <col min="8962" max="8962" width="9.5703125" style="5" customWidth="1"/>
    <col min="8963" max="8963" width="5.42578125" style="5" customWidth="1"/>
    <col min="8964" max="8964" width="16.140625" style="5" customWidth="1"/>
    <col min="8965" max="8965" width="35.85546875" style="5" customWidth="1"/>
    <col min="8966" max="8966" width="24" style="5" customWidth="1"/>
    <col min="8967" max="8967" width="9.28515625" style="5" customWidth="1"/>
    <col min="8968" max="8968" width="9.5703125" style="5" customWidth="1"/>
    <col min="8969" max="9217" width="11.42578125" style="5"/>
    <col min="9218" max="9218" width="9.5703125" style="5" customWidth="1"/>
    <col min="9219" max="9219" width="5.42578125" style="5" customWidth="1"/>
    <col min="9220" max="9220" width="16.140625" style="5" customWidth="1"/>
    <col min="9221" max="9221" width="35.85546875" style="5" customWidth="1"/>
    <col min="9222" max="9222" width="24" style="5" customWidth="1"/>
    <col min="9223" max="9223" width="9.28515625" style="5" customWidth="1"/>
    <col min="9224" max="9224" width="9.5703125" style="5" customWidth="1"/>
    <col min="9225" max="9473" width="11.42578125" style="5"/>
    <col min="9474" max="9474" width="9.5703125" style="5" customWidth="1"/>
    <col min="9475" max="9475" width="5.42578125" style="5" customWidth="1"/>
    <col min="9476" max="9476" width="16.140625" style="5" customWidth="1"/>
    <col min="9477" max="9477" width="35.85546875" style="5" customWidth="1"/>
    <col min="9478" max="9478" width="24" style="5" customWidth="1"/>
    <col min="9479" max="9479" width="9.28515625" style="5" customWidth="1"/>
    <col min="9480" max="9480" width="9.5703125" style="5" customWidth="1"/>
    <col min="9481" max="9729" width="11.42578125" style="5"/>
    <col min="9730" max="9730" width="9.5703125" style="5" customWidth="1"/>
    <col min="9731" max="9731" width="5.42578125" style="5" customWidth="1"/>
    <col min="9732" max="9732" width="16.140625" style="5" customWidth="1"/>
    <col min="9733" max="9733" width="35.85546875" style="5" customWidth="1"/>
    <col min="9734" max="9734" width="24" style="5" customWidth="1"/>
    <col min="9735" max="9735" width="9.28515625" style="5" customWidth="1"/>
    <col min="9736" max="9736" width="9.5703125" style="5" customWidth="1"/>
    <col min="9737" max="9985" width="11.42578125" style="5"/>
    <col min="9986" max="9986" width="9.5703125" style="5" customWidth="1"/>
    <col min="9987" max="9987" width="5.42578125" style="5" customWidth="1"/>
    <col min="9988" max="9988" width="16.140625" style="5" customWidth="1"/>
    <col min="9989" max="9989" width="35.85546875" style="5" customWidth="1"/>
    <col min="9990" max="9990" width="24" style="5" customWidth="1"/>
    <col min="9991" max="9991" width="9.28515625" style="5" customWidth="1"/>
    <col min="9992" max="9992" width="9.5703125" style="5" customWidth="1"/>
    <col min="9993" max="10241" width="11.42578125" style="5"/>
    <col min="10242" max="10242" width="9.5703125" style="5" customWidth="1"/>
    <col min="10243" max="10243" width="5.42578125" style="5" customWidth="1"/>
    <col min="10244" max="10244" width="16.140625" style="5" customWidth="1"/>
    <col min="10245" max="10245" width="35.85546875" style="5" customWidth="1"/>
    <col min="10246" max="10246" width="24" style="5" customWidth="1"/>
    <col min="10247" max="10247" width="9.28515625" style="5" customWidth="1"/>
    <col min="10248" max="10248" width="9.5703125" style="5" customWidth="1"/>
    <col min="10249" max="10497" width="11.42578125" style="5"/>
    <col min="10498" max="10498" width="9.5703125" style="5" customWidth="1"/>
    <col min="10499" max="10499" width="5.42578125" style="5" customWidth="1"/>
    <col min="10500" max="10500" width="16.140625" style="5" customWidth="1"/>
    <col min="10501" max="10501" width="35.85546875" style="5" customWidth="1"/>
    <col min="10502" max="10502" width="24" style="5" customWidth="1"/>
    <col min="10503" max="10503" width="9.28515625" style="5" customWidth="1"/>
    <col min="10504" max="10504" width="9.5703125" style="5" customWidth="1"/>
    <col min="10505" max="10753" width="11.42578125" style="5"/>
    <col min="10754" max="10754" width="9.5703125" style="5" customWidth="1"/>
    <col min="10755" max="10755" width="5.42578125" style="5" customWidth="1"/>
    <col min="10756" max="10756" width="16.140625" style="5" customWidth="1"/>
    <col min="10757" max="10757" width="35.85546875" style="5" customWidth="1"/>
    <col min="10758" max="10758" width="24" style="5" customWidth="1"/>
    <col min="10759" max="10759" width="9.28515625" style="5" customWidth="1"/>
    <col min="10760" max="10760" width="9.5703125" style="5" customWidth="1"/>
    <col min="10761" max="11009" width="11.42578125" style="5"/>
    <col min="11010" max="11010" width="9.5703125" style="5" customWidth="1"/>
    <col min="11011" max="11011" width="5.42578125" style="5" customWidth="1"/>
    <col min="11012" max="11012" width="16.140625" style="5" customWidth="1"/>
    <col min="11013" max="11013" width="35.85546875" style="5" customWidth="1"/>
    <col min="11014" max="11014" width="24" style="5" customWidth="1"/>
    <col min="11015" max="11015" width="9.28515625" style="5" customWidth="1"/>
    <col min="11016" max="11016" width="9.5703125" style="5" customWidth="1"/>
    <col min="11017" max="11265" width="11.42578125" style="5"/>
    <col min="11266" max="11266" width="9.5703125" style="5" customWidth="1"/>
    <col min="11267" max="11267" width="5.42578125" style="5" customWidth="1"/>
    <col min="11268" max="11268" width="16.140625" style="5" customWidth="1"/>
    <col min="11269" max="11269" width="35.85546875" style="5" customWidth="1"/>
    <col min="11270" max="11270" width="24" style="5" customWidth="1"/>
    <col min="11271" max="11271" width="9.28515625" style="5" customWidth="1"/>
    <col min="11272" max="11272" width="9.5703125" style="5" customWidth="1"/>
    <col min="11273" max="11521" width="11.42578125" style="5"/>
    <col min="11522" max="11522" width="9.5703125" style="5" customWidth="1"/>
    <col min="11523" max="11523" width="5.42578125" style="5" customWidth="1"/>
    <col min="11524" max="11524" width="16.140625" style="5" customWidth="1"/>
    <col min="11525" max="11525" width="35.85546875" style="5" customWidth="1"/>
    <col min="11526" max="11526" width="24" style="5" customWidth="1"/>
    <col min="11527" max="11527" width="9.28515625" style="5" customWidth="1"/>
    <col min="11528" max="11528" width="9.5703125" style="5" customWidth="1"/>
    <col min="11529" max="11777" width="11.42578125" style="5"/>
    <col min="11778" max="11778" width="9.5703125" style="5" customWidth="1"/>
    <col min="11779" max="11779" width="5.42578125" style="5" customWidth="1"/>
    <col min="11780" max="11780" width="16.140625" style="5" customWidth="1"/>
    <col min="11781" max="11781" width="35.85546875" style="5" customWidth="1"/>
    <col min="11782" max="11782" width="24" style="5" customWidth="1"/>
    <col min="11783" max="11783" width="9.28515625" style="5" customWidth="1"/>
    <col min="11784" max="11784" width="9.5703125" style="5" customWidth="1"/>
    <col min="11785" max="12033" width="11.42578125" style="5"/>
    <col min="12034" max="12034" width="9.5703125" style="5" customWidth="1"/>
    <col min="12035" max="12035" width="5.42578125" style="5" customWidth="1"/>
    <col min="12036" max="12036" width="16.140625" style="5" customWidth="1"/>
    <col min="12037" max="12037" width="35.85546875" style="5" customWidth="1"/>
    <col min="12038" max="12038" width="24" style="5" customWidth="1"/>
    <col min="12039" max="12039" width="9.28515625" style="5" customWidth="1"/>
    <col min="12040" max="12040" width="9.5703125" style="5" customWidth="1"/>
    <col min="12041" max="12289" width="11.42578125" style="5"/>
    <col min="12290" max="12290" width="9.5703125" style="5" customWidth="1"/>
    <col min="12291" max="12291" width="5.42578125" style="5" customWidth="1"/>
    <col min="12292" max="12292" width="16.140625" style="5" customWidth="1"/>
    <col min="12293" max="12293" width="35.85546875" style="5" customWidth="1"/>
    <col min="12294" max="12294" width="24" style="5" customWidth="1"/>
    <col min="12295" max="12295" width="9.28515625" style="5" customWidth="1"/>
    <col min="12296" max="12296" width="9.5703125" style="5" customWidth="1"/>
    <col min="12297" max="12545" width="11.42578125" style="5"/>
    <col min="12546" max="12546" width="9.5703125" style="5" customWidth="1"/>
    <col min="12547" max="12547" width="5.42578125" style="5" customWidth="1"/>
    <col min="12548" max="12548" width="16.140625" style="5" customWidth="1"/>
    <col min="12549" max="12549" width="35.85546875" style="5" customWidth="1"/>
    <col min="12550" max="12550" width="24" style="5" customWidth="1"/>
    <col min="12551" max="12551" width="9.28515625" style="5" customWidth="1"/>
    <col min="12552" max="12552" width="9.5703125" style="5" customWidth="1"/>
    <col min="12553" max="12801" width="11.42578125" style="5"/>
    <col min="12802" max="12802" width="9.5703125" style="5" customWidth="1"/>
    <col min="12803" max="12803" width="5.42578125" style="5" customWidth="1"/>
    <col min="12804" max="12804" width="16.140625" style="5" customWidth="1"/>
    <col min="12805" max="12805" width="35.85546875" style="5" customWidth="1"/>
    <col min="12806" max="12806" width="24" style="5" customWidth="1"/>
    <col min="12807" max="12807" width="9.28515625" style="5" customWidth="1"/>
    <col min="12808" max="12808" width="9.5703125" style="5" customWidth="1"/>
    <col min="12809" max="13057" width="11.42578125" style="5"/>
    <col min="13058" max="13058" width="9.5703125" style="5" customWidth="1"/>
    <col min="13059" max="13059" width="5.42578125" style="5" customWidth="1"/>
    <col min="13060" max="13060" width="16.140625" style="5" customWidth="1"/>
    <col min="13061" max="13061" width="35.85546875" style="5" customWidth="1"/>
    <col min="13062" max="13062" width="24" style="5" customWidth="1"/>
    <col min="13063" max="13063" width="9.28515625" style="5" customWidth="1"/>
    <col min="13064" max="13064" width="9.5703125" style="5" customWidth="1"/>
    <col min="13065" max="13313" width="11.42578125" style="5"/>
    <col min="13314" max="13314" width="9.5703125" style="5" customWidth="1"/>
    <col min="13315" max="13315" width="5.42578125" style="5" customWidth="1"/>
    <col min="13316" max="13316" width="16.140625" style="5" customWidth="1"/>
    <col min="13317" max="13317" width="35.85546875" style="5" customWidth="1"/>
    <col min="13318" max="13318" width="24" style="5" customWidth="1"/>
    <col min="13319" max="13319" width="9.28515625" style="5" customWidth="1"/>
    <col min="13320" max="13320" width="9.5703125" style="5" customWidth="1"/>
    <col min="13321" max="13569" width="11.42578125" style="5"/>
    <col min="13570" max="13570" width="9.5703125" style="5" customWidth="1"/>
    <col min="13571" max="13571" width="5.42578125" style="5" customWidth="1"/>
    <col min="13572" max="13572" width="16.140625" style="5" customWidth="1"/>
    <col min="13573" max="13573" width="35.85546875" style="5" customWidth="1"/>
    <col min="13574" max="13574" width="24" style="5" customWidth="1"/>
    <col min="13575" max="13575" width="9.28515625" style="5" customWidth="1"/>
    <col min="13576" max="13576" width="9.5703125" style="5" customWidth="1"/>
    <col min="13577" max="13825" width="11.42578125" style="5"/>
    <col min="13826" max="13826" width="9.5703125" style="5" customWidth="1"/>
    <col min="13827" max="13827" width="5.42578125" style="5" customWidth="1"/>
    <col min="13828" max="13828" width="16.140625" style="5" customWidth="1"/>
    <col min="13829" max="13829" width="35.85546875" style="5" customWidth="1"/>
    <col min="13830" max="13830" width="24" style="5" customWidth="1"/>
    <col min="13831" max="13831" width="9.28515625" style="5" customWidth="1"/>
    <col min="13832" max="13832" width="9.5703125" style="5" customWidth="1"/>
    <col min="13833" max="14081" width="11.42578125" style="5"/>
    <col min="14082" max="14082" width="9.5703125" style="5" customWidth="1"/>
    <col min="14083" max="14083" width="5.42578125" style="5" customWidth="1"/>
    <col min="14084" max="14084" width="16.140625" style="5" customWidth="1"/>
    <col min="14085" max="14085" width="35.85546875" style="5" customWidth="1"/>
    <col min="14086" max="14086" width="24" style="5" customWidth="1"/>
    <col min="14087" max="14087" width="9.28515625" style="5" customWidth="1"/>
    <col min="14088" max="14088" width="9.5703125" style="5" customWidth="1"/>
    <col min="14089" max="14337" width="11.42578125" style="5"/>
    <col min="14338" max="14338" width="9.5703125" style="5" customWidth="1"/>
    <col min="14339" max="14339" width="5.42578125" style="5" customWidth="1"/>
    <col min="14340" max="14340" width="16.140625" style="5" customWidth="1"/>
    <col min="14341" max="14341" width="35.85546875" style="5" customWidth="1"/>
    <col min="14342" max="14342" width="24" style="5" customWidth="1"/>
    <col min="14343" max="14343" width="9.28515625" style="5" customWidth="1"/>
    <col min="14344" max="14344" width="9.5703125" style="5" customWidth="1"/>
    <col min="14345" max="14593" width="11.42578125" style="5"/>
    <col min="14594" max="14594" width="9.5703125" style="5" customWidth="1"/>
    <col min="14595" max="14595" width="5.42578125" style="5" customWidth="1"/>
    <col min="14596" max="14596" width="16.140625" style="5" customWidth="1"/>
    <col min="14597" max="14597" width="35.85546875" style="5" customWidth="1"/>
    <col min="14598" max="14598" width="24" style="5" customWidth="1"/>
    <col min="14599" max="14599" width="9.28515625" style="5" customWidth="1"/>
    <col min="14600" max="14600" width="9.5703125" style="5" customWidth="1"/>
    <col min="14601" max="14849" width="11.42578125" style="5"/>
    <col min="14850" max="14850" width="9.5703125" style="5" customWidth="1"/>
    <col min="14851" max="14851" width="5.42578125" style="5" customWidth="1"/>
    <col min="14852" max="14852" width="16.140625" style="5" customWidth="1"/>
    <col min="14853" max="14853" width="35.85546875" style="5" customWidth="1"/>
    <col min="14854" max="14854" width="24" style="5" customWidth="1"/>
    <col min="14855" max="14855" width="9.28515625" style="5" customWidth="1"/>
    <col min="14856" max="14856" width="9.5703125" style="5" customWidth="1"/>
    <col min="14857" max="15105" width="11.42578125" style="5"/>
    <col min="15106" max="15106" width="9.5703125" style="5" customWidth="1"/>
    <col min="15107" max="15107" width="5.42578125" style="5" customWidth="1"/>
    <col min="15108" max="15108" width="16.140625" style="5" customWidth="1"/>
    <col min="15109" max="15109" width="35.85546875" style="5" customWidth="1"/>
    <col min="15110" max="15110" width="24" style="5" customWidth="1"/>
    <col min="15111" max="15111" width="9.28515625" style="5" customWidth="1"/>
    <col min="15112" max="15112" width="9.5703125" style="5" customWidth="1"/>
    <col min="15113" max="15361" width="11.42578125" style="5"/>
    <col min="15362" max="15362" width="9.5703125" style="5" customWidth="1"/>
    <col min="15363" max="15363" width="5.42578125" style="5" customWidth="1"/>
    <col min="15364" max="15364" width="16.140625" style="5" customWidth="1"/>
    <col min="15365" max="15365" width="35.85546875" style="5" customWidth="1"/>
    <col min="15366" max="15366" width="24" style="5" customWidth="1"/>
    <col min="15367" max="15367" width="9.28515625" style="5" customWidth="1"/>
    <col min="15368" max="15368" width="9.5703125" style="5" customWidth="1"/>
    <col min="15369" max="15617" width="11.42578125" style="5"/>
    <col min="15618" max="15618" width="9.5703125" style="5" customWidth="1"/>
    <col min="15619" max="15619" width="5.42578125" style="5" customWidth="1"/>
    <col min="15620" max="15620" width="16.140625" style="5" customWidth="1"/>
    <col min="15621" max="15621" width="35.85546875" style="5" customWidth="1"/>
    <col min="15622" max="15622" width="24" style="5" customWidth="1"/>
    <col min="15623" max="15623" width="9.28515625" style="5" customWidth="1"/>
    <col min="15624" max="15624" width="9.5703125" style="5" customWidth="1"/>
    <col min="15625" max="15873" width="11.42578125" style="5"/>
    <col min="15874" max="15874" width="9.5703125" style="5" customWidth="1"/>
    <col min="15875" max="15875" width="5.42578125" style="5" customWidth="1"/>
    <col min="15876" max="15876" width="16.140625" style="5" customWidth="1"/>
    <col min="15877" max="15877" width="35.85546875" style="5" customWidth="1"/>
    <col min="15878" max="15878" width="24" style="5" customWidth="1"/>
    <col min="15879" max="15879" width="9.28515625" style="5" customWidth="1"/>
    <col min="15880" max="15880" width="9.5703125" style="5" customWidth="1"/>
    <col min="15881" max="16129" width="11.42578125" style="5"/>
    <col min="16130" max="16130" width="9.5703125" style="5" customWidth="1"/>
    <col min="16131" max="16131" width="5.42578125" style="5" customWidth="1"/>
    <col min="16132" max="16132" width="16.140625" style="5" customWidth="1"/>
    <col min="16133" max="16133" width="35.85546875" style="5" customWidth="1"/>
    <col min="16134" max="16134" width="24" style="5" customWidth="1"/>
    <col min="16135" max="16135" width="9.28515625" style="5" customWidth="1"/>
    <col min="16136" max="16136" width="9.5703125" style="5" customWidth="1"/>
    <col min="16137" max="16384" width="11.42578125" style="5"/>
  </cols>
  <sheetData>
    <row r="1" spans="2:9" ht="13.5" thickBot="1" x14ac:dyDescent="0.25"/>
    <row r="2" spans="2:9" ht="27.75" customHeight="1" x14ac:dyDescent="0.2">
      <c r="B2" s="438" t="s">
        <v>0</v>
      </c>
      <c r="C2" s="439"/>
      <c r="D2" s="440" t="s">
        <v>581</v>
      </c>
      <c r="E2" s="441"/>
      <c r="F2" s="439"/>
      <c r="G2" s="440"/>
      <c r="H2" s="442"/>
    </row>
    <row r="3" spans="2:9" ht="13.5" thickBot="1" x14ac:dyDescent="0.25">
      <c r="B3" s="443" t="s">
        <v>117</v>
      </c>
      <c r="C3" s="444"/>
      <c r="D3" s="445" t="s">
        <v>3</v>
      </c>
      <c r="E3" s="446"/>
      <c r="F3" s="444"/>
      <c r="G3" s="447">
        <v>45470</v>
      </c>
      <c r="H3" s="448"/>
    </row>
    <row r="4" spans="2:9" ht="13.5" thickBot="1" x14ac:dyDescent="0.25">
      <c r="B4" s="9"/>
      <c r="H4" s="10"/>
    </row>
    <row r="5" spans="2:9" ht="13.5" thickBot="1" x14ac:dyDescent="0.25">
      <c r="B5" s="449" t="s">
        <v>582</v>
      </c>
      <c r="C5" s="450"/>
      <c r="D5" s="450"/>
      <c r="E5" s="450"/>
      <c r="F5" s="450"/>
      <c r="G5" s="450"/>
      <c r="H5" s="451"/>
    </row>
    <row r="6" spans="2:9" ht="13.5" thickBot="1" x14ac:dyDescent="0.25">
      <c r="B6" s="452" t="s">
        <v>583</v>
      </c>
      <c r="C6" s="453"/>
      <c r="D6" s="11" t="s">
        <v>584</v>
      </c>
      <c r="E6" s="220" t="s">
        <v>585</v>
      </c>
      <c r="F6" s="454" t="s">
        <v>586</v>
      </c>
      <c r="G6" s="455"/>
      <c r="H6" s="456"/>
    </row>
    <row r="7" spans="2:9" x14ac:dyDescent="0.2">
      <c r="B7" s="457">
        <v>2</v>
      </c>
      <c r="C7" s="458"/>
      <c r="D7" s="12" t="s">
        <v>587</v>
      </c>
      <c r="E7" s="12" t="s">
        <v>588</v>
      </c>
      <c r="F7" s="459" t="s">
        <v>589</v>
      </c>
      <c r="G7" s="460"/>
      <c r="H7" s="461"/>
    </row>
    <row r="8" spans="2:9" x14ac:dyDescent="0.2">
      <c r="B8" s="431">
        <v>3</v>
      </c>
      <c r="C8" s="432"/>
      <c r="D8" s="15">
        <v>44213</v>
      </c>
      <c r="E8" s="12" t="s">
        <v>588</v>
      </c>
      <c r="F8" s="433" t="s">
        <v>590</v>
      </c>
      <c r="G8" s="433"/>
      <c r="H8" s="434"/>
    </row>
    <row r="9" spans="2:9" ht="27.75" customHeight="1" x14ac:dyDescent="0.2">
      <c r="B9" s="431">
        <v>4</v>
      </c>
      <c r="C9" s="432"/>
      <c r="D9" s="15">
        <v>44622</v>
      </c>
      <c r="E9" s="12" t="s">
        <v>588</v>
      </c>
      <c r="F9" s="433" t="s">
        <v>591</v>
      </c>
      <c r="G9" s="433"/>
      <c r="H9" s="434"/>
      <c r="I9" s="13"/>
    </row>
    <row r="10" spans="2:9" x14ac:dyDescent="0.2">
      <c r="B10" s="431">
        <v>5</v>
      </c>
      <c r="C10" s="432"/>
      <c r="D10" s="15">
        <v>45040</v>
      </c>
      <c r="E10" s="219" t="s">
        <v>592</v>
      </c>
      <c r="F10" s="433" t="s">
        <v>593</v>
      </c>
      <c r="G10" s="433"/>
      <c r="H10" s="434"/>
    </row>
    <row r="11" spans="2:9" x14ac:dyDescent="0.2">
      <c r="B11" s="431">
        <v>6</v>
      </c>
      <c r="C11" s="432"/>
      <c r="D11" s="15">
        <v>44002</v>
      </c>
      <c r="E11" s="219" t="s">
        <v>594</v>
      </c>
      <c r="F11" s="433" t="s">
        <v>595</v>
      </c>
      <c r="G11" s="433"/>
      <c r="H11" s="434"/>
    </row>
    <row r="12" spans="2:9" x14ac:dyDescent="0.2">
      <c r="B12" s="431">
        <v>7</v>
      </c>
      <c r="C12" s="432"/>
      <c r="D12" s="15">
        <v>45314</v>
      </c>
      <c r="E12" s="179" t="s">
        <v>592</v>
      </c>
      <c r="F12" s="435" t="s">
        <v>596</v>
      </c>
      <c r="G12" s="436"/>
      <c r="H12" s="437"/>
    </row>
    <row r="13" spans="2:9" x14ac:dyDescent="0.2">
      <c r="B13" s="431">
        <v>8</v>
      </c>
      <c r="C13" s="432"/>
      <c r="D13" s="15">
        <v>45372</v>
      </c>
      <c r="E13" s="179" t="s">
        <v>594</v>
      </c>
      <c r="F13" s="433" t="s">
        <v>597</v>
      </c>
      <c r="G13" s="433"/>
      <c r="H13" s="434"/>
    </row>
    <row r="14" spans="2:9" ht="85.5" customHeight="1" x14ac:dyDescent="0.2">
      <c r="B14" s="431">
        <v>9</v>
      </c>
      <c r="C14" s="432"/>
      <c r="D14" s="15">
        <v>45470</v>
      </c>
      <c r="E14" s="179" t="s">
        <v>594</v>
      </c>
      <c r="F14" s="433" t="s">
        <v>598</v>
      </c>
      <c r="G14" s="433"/>
      <c r="H14" s="434"/>
    </row>
    <row r="15" spans="2:9" x14ac:dyDescent="0.2">
      <c r="B15" s="431"/>
      <c r="C15" s="432"/>
      <c r="D15" s="219"/>
      <c r="E15" s="179"/>
      <c r="F15" s="433"/>
      <c r="G15" s="433"/>
      <c r="H15" s="434"/>
    </row>
    <row r="16" spans="2:9" x14ac:dyDescent="0.2">
      <c r="B16" s="431"/>
      <c r="C16" s="432"/>
      <c r="D16" s="219"/>
      <c r="E16" s="179"/>
      <c r="F16" s="433"/>
      <c r="G16" s="433"/>
      <c r="H16" s="434"/>
    </row>
    <row r="17" spans="2:8" x14ac:dyDescent="0.2">
      <c r="B17" s="431"/>
      <c r="C17" s="432"/>
      <c r="D17" s="219"/>
      <c r="E17" s="179"/>
      <c r="F17" s="433"/>
      <c r="G17" s="433"/>
      <c r="H17" s="434"/>
    </row>
    <row r="18" spans="2:8" ht="13.5" thickBot="1" x14ac:dyDescent="0.25">
      <c r="B18" s="427"/>
      <c r="C18" s="428"/>
      <c r="D18" s="221"/>
      <c r="E18" s="14"/>
      <c r="F18" s="429"/>
      <c r="G18" s="429"/>
      <c r="H18" s="430"/>
    </row>
  </sheetData>
  <mergeCells count="33">
    <mergeCell ref="B8:C8"/>
    <mergeCell ref="F8:H8"/>
    <mergeCell ref="B2:C2"/>
    <mergeCell ref="D2:F2"/>
    <mergeCell ref="G2:H2"/>
    <mergeCell ref="B3:C3"/>
    <mergeCell ref="D3:F3"/>
    <mergeCell ref="G3:H3"/>
    <mergeCell ref="B5:H5"/>
    <mergeCell ref="B6:C6"/>
    <mergeCell ref="F6:H6"/>
    <mergeCell ref="B7:C7"/>
    <mergeCell ref="F7:H7"/>
    <mergeCell ref="B9:C9"/>
    <mergeCell ref="F9:H9"/>
    <mergeCell ref="B10:C10"/>
    <mergeCell ref="F10:H10"/>
    <mergeCell ref="B11:C11"/>
    <mergeCell ref="F11:H11"/>
    <mergeCell ref="B12:C12"/>
    <mergeCell ref="F12:H12"/>
    <mergeCell ref="B13:C13"/>
    <mergeCell ref="F13:H13"/>
    <mergeCell ref="B14:C14"/>
    <mergeCell ref="F14:H14"/>
    <mergeCell ref="B18:C18"/>
    <mergeCell ref="F18:H18"/>
    <mergeCell ref="B15:C15"/>
    <mergeCell ref="F15:H15"/>
    <mergeCell ref="B16:C16"/>
    <mergeCell ref="F16:H16"/>
    <mergeCell ref="B17:C17"/>
    <mergeCell ref="F17:H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B2:E19"/>
  <sheetViews>
    <sheetView topLeftCell="A4" workbookViewId="0">
      <selection activeCell="B13" sqref="B13:B19"/>
    </sheetView>
  </sheetViews>
  <sheetFormatPr baseColWidth="10" defaultColWidth="11.42578125" defaultRowHeight="15" x14ac:dyDescent="0.25"/>
  <sheetData>
    <row r="2" spans="2:5" x14ac:dyDescent="0.25">
      <c r="B2" t="s">
        <v>599</v>
      </c>
      <c r="E2" t="s">
        <v>150</v>
      </c>
    </row>
    <row r="3" spans="2:5" x14ac:dyDescent="0.25">
      <c r="B3" t="s">
        <v>413</v>
      </c>
      <c r="E3" t="s">
        <v>97</v>
      </c>
    </row>
    <row r="4" spans="2:5" x14ac:dyDescent="0.25">
      <c r="B4" t="s">
        <v>600</v>
      </c>
      <c r="E4" t="s">
        <v>601</v>
      </c>
    </row>
    <row r="5" spans="2:5" x14ac:dyDescent="0.25">
      <c r="B5" t="s">
        <v>105</v>
      </c>
    </row>
    <row r="8" spans="2:5" x14ac:dyDescent="0.25">
      <c r="B8" t="s">
        <v>602</v>
      </c>
    </row>
    <row r="9" spans="2:5" x14ac:dyDescent="0.25">
      <c r="B9" t="s">
        <v>414</v>
      </c>
    </row>
    <row r="10" spans="2:5" x14ac:dyDescent="0.25">
      <c r="B10" t="s">
        <v>111</v>
      </c>
    </row>
    <row r="13" spans="2:5" x14ac:dyDescent="0.25">
      <c r="B13" t="s">
        <v>603</v>
      </c>
    </row>
    <row r="14" spans="2:5" x14ac:dyDescent="0.25">
      <c r="B14" t="s">
        <v>604</v>
      </c>
    </row>
    <row r="15" spans="2:5" x14ac:dyDescent="0.25">
      <c r="B15" t="s">
        <v>605</v>
      </c>
    </row>
    <row r="16" spans="2:5" x14ac:dyDescent="0.25">
      <c r="B16" t="s">
        <v>606</v>
      </c>
    </row>
    <row r="17" spans="2:2" x14ac:dyDescent="0.25">
      <c r="B17" t="s">
        <v>607</v>
      </c>
    </row>
    <row r="18" spans="2:2" x14ac:dyDescent="0.25">
      <c r="B18" t="s">
        <v>608</v>
      </c>
    </row>
    <row r="19" spans="2:2" x14ac:dyDescent="0.25">
      <c r="B19" t="s">
        <v>609</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99</v>
      </c>
    </row>
    <row r="4" spans="1:1" x14ac:dyDescent="0.2">
      <c r="A4" s="2" t="s">
        <v>151</v>
      </c>
    </row>
    <row r="5" spans="1:1" x14ac:dyDescent="0.2">
      <c r="A5" s="2" t="s">
        <v>157</v>
      </c>
    </row>
    <row r="6" spans="1:1" x14ac:dyDescent="0.2">
      <c r="A6" s="2" t="s">
        <v>152</v>
      </c>
    </row>
    <row r="7" spans="1:1" x14ac:dyDescent="0.2">
      <c r="A7" s="2" t="s">
        <v>100</v>
      </c>
    </row>
    <row r="8" spans="1:1" x14ac:dyDescent="0.2">
      <c r="A8" s="2" t="s">
        <v>101</v>
      </c>
    </row>
    <row r="9" spans="1:1" x14ac:dyDescent="0.2">
      <c r="A9" s="2" t="s">
        <v>610</v>
      </c>
    </row>
    <row r="10" spans="1:1" x14ac:dyDescent="0.2">
      <c r="A10" s="2" t="s">
        <v>102</v>
      </c>
    </row>
    <row r="11" spans="1:1" x14ac:dyDescent="0.2">
      <c r="A11" s="2" t="s">
        <v>154</v>
      </c>
    </row>
    <row r="12" spans="1:1" x14ac:dyDescent="0.2">
      <c r="A12" s="2" t="s">
        <v>611</v>
      </c>
    </row>
    <row r="13" spans="1:1" x14ac:dyDescent="0.2">
      <c r="A13" s="2" t="s">
        <v>612</v>
      </c>
    </row>
    <row r="14" spans="1:1" x14ac:dyDescent="0.2">
      <c r="A14" s="2" t="s">
        <v>155</v>
      </c>
    </row>
    <row r="16" spans="1:1" x14ac:dyDescent="0.2">
      <c r="A16" s="2" t="s">
        <v>613</v>
      </c>
    </row>
    <row r="17" spans="1:1" x14ac:dyDescent="0.2">
      <c r="A17" s="2" t="s">
        <v>599</v>
      </c>
    </row>
    <row r="18" spans="1:1" x14ac:dyDescent="0.2">
      <c r="A18" s="2" t="s">
        <v>413</v>
      </c>
    </row>
    <row r="20" spans="1:1" x14ac:dyDescent="0.2">
      <c r="A20" s="2" t="s">
        <v>414</v>
      </c>
    </row>
    <row r="21" spans="1:1" x14ac:dyDescent="0.2">
      <c r="A21" s="2" t="s">
        <v>111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2060"/>
  </sheetPr>
  <dimension ref="A1:BV65"/>
  <sheetViews>
    <sheetView tabSelected="1" topLeftCell="B6" zoomScale="70" zoomScaleNormal="70" workbookViewId="0">
      <pane xSplit="4" ySplit="3" topLeftCell="P9" activePane="bottomRight" state="frozen"/>
      <selection pane="topRight" activeCell="F6" sqref="F6"/>
      <selection pane="bottomLeft" activeCell="B9" sqref="B9"/>
      <selection pane="bottomRight" activeCell="E9" sqref="E9:E10"/>
    </sheetView>
  </sheetViews>
  <sheetFormatPr baseColWidth="10" defaultColWidth="11.42578125" defaultRowHeight="12.75" x14ac:dyDescent="0.2"/>
  <cols>
    <col min="1" max="1" width="11.42578125" style="5"/>
    <col min="2" max="2" width="12.7109375" style="8" customWidth="1"/>
    <col min="3" max="3" width="14.28515625" style="8" customWidth="1"/>
    <col min="4" max="4" width="12.140625" style="8" customWidth="1"/>
    <col min="5" max="6" width="41.140625" style="8" customWidth="1"/>
    <col min="7" max="7" width="26.140625" style="8" customWidth="1"/>
    <col min="8" max="8" width="12.5703125" style="8" customWidth="1"/>
    <col min="9" max="11" width="22.85546875" style="8" customWidth="1"/>
    <col min="12" max="12" width="25.28515625" style="8" customWidth="1"/>
    <col min="13" max="13" width="32.28515625" style="8" customWidth="1"/>
    <col min="14" max="14" width="14" style="8" bestFit="1" customWidth="1"/>
    <col min="15" max="15" width="15.140625" style="8" customWidth="1"/>
    <col min="16" max="16" width="16.140625" style="5" customWidth="1"/>
    <col min="17" max="17" width="6.7109375" style="61" customWidth="1"/>
    <col min="18" max="18" width="13.140625" style="8" customWidth="1"/>
    <col min="19" max="19" width="13.7109375" style="8" customWidth="1"/>
    <col min="20" max="20" width="12.7109375" style="8" customWidth="1"/>
    <col min="21" max="21" width="6.42578125" style="8" customWidth="1"/>
    <col min="22" max="22" width="11.5703125" style="8" customWidth="1"/>
    <col min="23" max="23" width="4.28515625" style="5" customWidth="1"/>
    <col min="24" max="24" width="51.85546875" style="140" customWidth="1"/>
    <col min="25" max="25" width="13.28515625" style="8" customWidth="1"/>
    <col min="26" max="26" width="6.85546875" style="8" customWidth="1"/>
    <col min="27" max="27" width="5.7109375" style="8" customWidth="1"/>
    <col min="28" max="28" width="5.5703125" style="8" customWidth="1"/>
    <col min="29" max="29" width="7.140625" style="8" customWidth="1"/>
    <col min="30" max="30" width="6.7109375" style="8" customWidth="1"/>
    <col min="31" max="31" width="7.5703125" style="8" customWidth="1"/>
    <col min="32" max="32" width="34.85546875" style="145" customWidth="1"/>
    <col min="33" max="33" width="9.28515625" style="61" customWidth="1"/>
    <col min="34" max="34" width="11.5703125" style="8" customWidth="1"/>
    <col min="35" max="35" width="10.42578125" style="8" customWidth="1"/>
    <col min="36" max="36" width="13.85546875" style="8" customWidth="1"/>
    <col min="37" max="37" width="9.140625" style="8" customWidth="1"/>
    <col min="38" max="38" width="15.28515625" style="8" customWidth="1"/>
    <col min="39" max="39" width="15.42578125" style="8" customWidth="1"/>
    <col min="40" max="40" width="14.28515625" style="8" customWidth="1"/>
    <col min="41" max="41" width="32.85546875" style="5" customWidth="1"/>
    <col min="42" max="42" width="16" style="5" customWidth="1"/>
    <col min="43" max="43" width="17.7109375" style="5" customWidth="1"/>
    <col min="44" max="44" width="16" style="61" customWidth="1"/>
    <col min="45" max="45" width="35.140625" style="5" customWidth="1"/>
    <col min="46" max="46" width="9.28515625" style="5" customWidth="1"/>
    <col min="47" max="16384" width="11.42578125" style="5"/>
  </cols>
  <sheetData>
    <row r="1" spans="1:74" ht="31.5" customHeight="1" x14ac:dyDescent="0.2"/>
    <row r="2" spans="1:74" ht="24" customHeight="1" x14ac:dyDescent="0.2">
      <c r="B2" s="312" t="s">
        <v>0</v>
      </c>
      <c r="C2" s="312"/>
      <c r="D2" s="312"/>
      <c r="E2" s="312"/>
      <c r="F2" s="312" t="s">
        <v>116</v>
      </c>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1"/>
      <c r="AP2" s="311"/>
      <c r="AQ2" s="311"/>
      <c r="AR2" s="311"/>
      <c r="AS2" s="311"/>
      <c r="AT2" s="311"/>
    </row>
    <row r="3" spans="1:74" ht="24" customHeight="1" x14ac:dyDescent="0.2">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1"/>
      <c r="AP3" s="311"/>
      <c r="AQ3" s="311"/>
      <c r="AR3" s="311"/>
      <c r="AS3" s="311"/>
      <c r="AT3" s="311"/>
    </row>
    <row r="4" spans="1:74" ht="32.25" customHeight="1" x14ac:dyDescent="0.2">
      <c r="B4" s="312" t="s">
        <v>117</v>
      </c>
      <c r="C4" s="312"/>
      <c r="D4" s="312"/>
      <c r="E4" s="312"/>
      <c r="F4" s="313" t="s">
        <v>3</v>
      </c>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5"/>
      <c r="AO4" s="316">
        <v>45470</v>
      </c>
      <c r="AP4" s="311"/>
      <c r="AQ4" s="311"/>
      <c r="AR4" s="311"/>
      <c r="AS4" s="311"/>
      <c r="AT4" s="311"/>
    </row>
    <row r="5" spans="1:74" ht="27.75" customHeight="1" x14ac:dyDescent="0.2">
      <c r="B5" s="151"/>
      <c r="C5" s="88"/>
      <c r="D5" s="88"/>
      <c r="E5" s="88"/>
      <c r="F5" s="88"/>
      <c r="G5" s="88"/>
      <c r="H5" s="88"/>
      <c r="I5" s="88"/>
      <c r="J5" s="88"/>
      <c r="K5" s="88"/>
      <c r="L5" s="88"/>
      <c r="M5" s="88"/>
      <c r="N5" s="88"/>
      <c r="O5" s="88"/>
      <c r="P5" s="88"/>
      <c r="Q5" s="88"/>
      <c r="R5" s="88"/>
      <c r="S5" s="88"/>
      <c r="T5" s="88"/>
      <c r="U5" s="88"/>
      <c r="V5" s="88"/>
      <c r="W5" s="88"/>
      <c r="X5" s="141"/>
      <c r="Y5" s="88"/>
      <c r="Z5" s="151"/>
      <c r="AA5" s="151"/>
      <c r="AB5" s="151"/>
      <c r="AC5" s="151"/>
      <c r="AD5" s="151"/>
      <c r="AE5" s="151"/>
      <c r="AF5" s="146"/>
      <c r="AG5" s="151"/>
      <c r="AH5" s="151"/>
      <c r="AI5" s="151"/>
      <c r="AJ5" s="151"/>
      <c r="AK5" s="151"/>
      <c r="AL5" s="151"/>
      <c r="AM5" s="151"/>
      <c r="AN5" s="88"/>
      <c r="AO5" s="88"/>
      <c r="AP5" s="88"/>
      <c r="AQ5" s="324"/>
      <c r="AR5" s="324"/>
      <c r="AS5" s="324"/>
      <c r="AT5" s="324"/>
    </row>
    <row r="6" spans="1:74" s="90" customFormat="1" ht="8.25" customHeight="1" x14ac:dyDescent="0.2">
      <c r="A6" s="5"/>
      <c r="B6" s="318" t="s">
        <v>118</v>
      </c>
      <c r="C6" s="318"/>
      <c r="D6" s="318"/>
      <c r="E6" s="318"/>
      <c r="F6" s="318"/>
      <c r="G6" s="318"/>
      <c r="H6" s="318"/>
      <c r="I6" s="318"/>
      <c r="J6" s="318"/>
      <c r="K6" s="318"/>
      <c r="L6" s="318"/>
      <c r="M6" s="318"/>
      <c r="N6" s="318"/>
      <c r="O6" s="318"/>
      <c r="P6" s="319" t="s">
        <v>5</v>
      </c>
      <c r="Q6" s="319"/>
      <c r="R6" s="319"/>
      <c r="S6" s="319"/>
      <c r="T6" s="319"/>
      <c r="U6" s="319"/>
      <c r="V6" s="319"/>
      <c r="W6" s="321" t="s">
        <v>6</v>
      </c>
      <c r="X6" s="321"/>
      <c r="Y6" s="321"/>
      <c r="Z6" s="321"/>
      <c r="AA6" s="321"/>
      <c r="AB6" s="321"/>
      <c r="AC6" s="321"/>
      <c r="AD6" s="321"/>
      <c r="AE6" s="321"/>
      <c r="AF6" s="321"/>
      <c r="AG6" s="320" t="s">
        <v>7</v>
      </c>
      <c r="AH6" s="320"/>
      <c r="AI6" s="320"/>
      <c r="AJ6" s="320"/>
      <c r="AK6" s="320"/>
      <c r="AL6" s="320"/>
      <c r="AM6" s="320"/>
      <c r="AN6" s="320"/>
      <c r="AO6" s="317" t="s">
        <v>8</v>
      </c>
      <c r="AP6" s="317"/>
      <c r="AQ6" s="317"/>
      <c r="AR6" s="317"/>
      <c r="AS6" s="317"/>
      <c r="AT6" s="317"/>
      <c r="AU6" s="5"/>
      <c r="AV6" s="5"/>
      <c r="AW6" s="5"/>
      <c r="AX6" s="5"/>
      <c r="AY6" s="5"/>
      <c r="AZ6" s="5"/>
      <c r="BA6" s="5"/>
      <c r="BB6" s="5"/>
      <c r="BC6" s="5"/>
      <c r="BD6" s="5"/>
      <c r="BE6" s="5"/>
      <c r="BF6" s="5"/>
      <c r="BG6" s="5"/>
      <c r="BH6" s="5"/>
      <c r="BI6" s="5"/>
      <c r="BJ6" s="5"/>
      <c r="BK6" s="5"/>
      <c r="BL6" s="5"/>
      <c r="BM6" s="5"/>
      <c r="BN6" s="5"/>
      <c r="BO6" s="89"/>
    </row>
    <row r="7" spans="1:74" s="17" customFormat="1" ht="15" customHeight="1" x14ac:dyDescent="0.2">
      <c r="A7" s="5"/>
      <c r="B7" s="242" t="s">
        <v>9</v>
      </c>
      <c r="C7" s="281" t="s">
        <v>10</v>
      </c>
      <c r="D7" s="281" t="s">
        <v>11</v>
      </c>
      <c r="E7" s="242" t="s">
        <v>12</v>
      </c>
      <c r="F7" s="281" t="s">
        <v>13</v>
      </c>
      <c r="G7" s="242" t="s">
        <v>14</v>
      </c>
      <c r="H7" s="281" t="s">
        <v>15</v>
      </c>
      <c r="I7" s="281" t="s">
        <v>16</v>
      </c>
      <c r="J7" s="235" t="s">
        <v>17</v>
      </c>
      <c r="K7" s="235" t="s">
        <v>18</v>
      </c>
      <c r="L7" s="281" t="s">
        <v>119</v>
      </c>
      <c r="M7" s="281" t="s">
        <v>120</v>
      </c>
      <c r="N7" s="242" t="s">
        <v>21</v>
      </c>
      <c r="O7" s="281" t="s">
        <v>22</v>
      </c>
      <c r="P7" s="332" t="s">
        <v>121</v>
      </c>
      <c r="Q7" s="335" t="s">
        <v>29</v>
      </c>
      <c r="R7" s="243" t="s">
        <v>21</v>
      </c>
      <c r="S7" s="244"/>
      <c r="T7" s="244"/>
      <c r="U7" s="243" t="s">
        <v>24</v>
      </c>
      <c r="V7" s="247"/>
      <c r="W7" s="328" t="s">
        <v>25</v>
      </c>
      <c r="X7" s="329" t="s">
        <v>26</v>
      </c>
      <c r="Y7" s="330" t="s">
        <v>27</v>
      </c>
      <c r="Z7" s="330" t="s">
        <v>28</v>
      </c>
      <c r="AA7" s="330"/>
      <c r="AB7" s="330"/>
      <c r="AC7" s="330"/>
      <c r="AD7" s="330"/>
      <c r="AE7" s="330"/>
      <c r="AF7" s="330"/>
      <c r="AG7" s="333" t="s">
        <v>23</v>
      </c>
      <c r="AH7" s="257"/>
      <c r="AI7" s="256" t="s">
        <v>21</v>
      </c>
      <c r="AJ7" s="257"/>
      <c r="AK7" s="261" t="s">
        <v>29</v>
      </c>
      <c r="AL7" s="261" t="s">
        <v>30</v>
      </c>
      <c r="AM7" s="261" t="s">
        <v>31</v>
      </c>
      <c r="AN7" s="326" t="s">
        <v>32</v>
      </c>
      <c r="AO7" s="325" t="s">
        <v>8</v>
      </c>
      <c r="AP7" s="325" t="s">
        <v>33</v>
      </c>
      <c r="AQ7" s="325" t="s">
        <v>34</v>
      </c>
      <c r="AR7" s="325" t="s">
        <v>35</v>
      </c>
      <c r="AS7" s="325" t="s">
        <v>122</v>
      </c>
      <c r="AT7" s="325" t="s">
        <v>37</v>
      </c>
      <c r="AU7" s="5"/>
      <c r="AV7" s="5"/>
      <c r="AW7" s="5"/>
      <c r="AX7" s="5"/>
      <c r="AY7" s="5"/>
      <c r="AZ7" s="5"/>
      <c r="BA7" s="5"/>
      <c r="BB7" s="5"/>
      <c r="BC7" s="5"/>
      <c r="BD7" s="5"/>
      <c r="BE7" s="5"/>
      <c r="BF7" s="5"/>
      <c r="BG7" s="5"/>
      <c r="BH7" s="5"/>
      <c r="BI7" s="5"/>
      <c r="BJ7" s="5"/>
      <c r="BK7" s="5"/>
      <c r="BL7" s="5"/>
      <c r="BM7" s="5"/>
      <c r="BN7" s="5"/>
      <c r="BO7" s="49"/>
    </row>
    <row r="8" spans="1:74" s="46" customFormat="1" ht="48" customHeight="1" x14ac:dyDescent="0.25">
      <c r="A8" s="52"/>
      <c r="B8" s="242"/>
      <c r="C8" s="281"/>
      <c r="D8" s="281"/>
      <c r="E8" s="242"/>
      <c r="F8" s="281"/>
      <c r="G8" s="242"/>
      <c r="H8" s="281"/>
      <c r="I8" s="281"/>
      <c r="J8" s="236"/>
      <c r="K8" s="236"/>
      <c r="L8" s="281"/>
      <c r="M8" s="281"/>
      <c r="N8" s="242"/>
      <c r="O8" s="281"/>
      <c r="P8" s="332"/>
      <c r="Q8" s="335"/>
      <c r="R8" s="245"/>
      <c r="S8" s="246"/>
      <c r="T8" s="246"/>
      <c r="U8" s="245"/>
      <c r="V8" s="248"/>
      <c r="W8" s="328"/>
      <c r="X8" s="329"/>
      <c r="Y8" s="330"/>
      <c r="Z8" s="45" t="s">
        <v>38</v>
      </c>
      <c r="AA8" s="45" t="s">
        <v>39</v>
      </c>
      <c r="AB8" s="45" t="s">
        <v>40</v>
      </c>
      <c r="AC8" s="45" t="s">
        <v>41</v>
      </c>
      <c r="AD8" s="45" t="s">
        <v>42</v>
      </c>
      <c r="AE8" s="45" t="s">
        <v>43</v>
      </c>
      <c r="AF8" s="45" t="s">
        <v>44</v>
      </c>
      <c r="AG8" s="334"/>
      <c r="AH8" s="323"/>
      <c r="AI8" s="322"/>
      <c r="AJ8" s="323"/>
      <c r="AK8" s="331"/>
      <c r="AL8" s="331"/>
      <c r="AM8" s="331"/>
      <c r="AN8" s="327"/>
      <c r="AO8" s="325"/>
      <c r="AP8" s="325"/>
      <c r="AQ8" s="325"/>
      <c r="AR8" s="325"/>
      <c r="AS8" s="325"/>
      <c r="AT8" s="325"/>
      <c r="AU8" s="52"/>
      <c r="AV8" s="52"/>
      <c r="AW8" s="52"/>
      <c r="AX8" s="52"/>
      <c r="AY8" s="52"/>
      <c r="AZ8" s="52"/>
      <c r="BA8" s="52"/>
      <c r="BB8" s="52"/>
      <c r="BC8" s="52"/>
      <c r="BD8" s="52"/>
      <c r="BE8" s="52"/>
      <c r="BF8" s="52"/>
      <c r="BG8" s="52"/>
      <c r="BH8" s="52"/>
      <c r="BI8" s="52"/>
      <c r="BJ8" s="52"/>
      <c r="BK8" s="52"/>
      <c r="BL8" s="52"/>
      <c r="BM8" s="52"/>
      <c r="BN8" s="52"/>
      <c r="BO8" s="50"/>
    </row>
    <row r="9" spans="1:74" s="20" customFormat="1" ht="142.5" customHeight="1" x14ac:dyDescent="0.25">
      <c r="A9" s="8"/>
      <c r="B9" s="280" t="s">
        <v>123</v>
      </c>
      <c r="C9" s="188" t="s">
        <v>123</v>
      </c>
      <c r="D9" s="266" t="s">
        <v>124</v>
      </c>
      <c r="E9" s="286" t="s">
        <v>125</v>
      </c>
      <c r="F9" s="286" t="s">
        <v>126</v>
      </c>
      <c r="G9" s="286" t="s">
        <v>127</v>
      </c>
      <c r="H9" s="286" t="s">
        <v>91</v>
      </c>
      <c r="I9" s="286" t="s">
        <v>92</v>
      </c>
      <c r="J9" s="264" t="s">
        <v>128</v>
      </c>
      <c r="K9" s="264" t="s">
        <v>94</v>
      </c>
      <c r="L9" s="286" t="s">
        <v>129</v>
      </c>
      <c r="M9" s="264" t="s">
        <v>130</v>
      </c>
      <c r="N9" s="286" t="s">
        <v>97</v>
      </c>
      <c r="O9" s="272">
        <v>12</v>
      </c>
      <c r="P9" s="282" t="str">
        <f>IF(O9&lt;=0,"",IF(O9&lt;=2,"Muy Baja",IF(O9&lt;=24,"Baja",IF(O9&lt;=500,"Media",IF(O9&lt;=5000,"Alta","Muy Alta")))))</f>
        <v>Baja</v>
      </c>
      <c r="Q9" s="276">
        <f>+VLOOKUP(P9,Probabilidad!$B$5:$C$9,2,FALSE)</f>
        <v>0.4</v>
      </c>
      <c r="R9" s="301" t="str">
        <f>+'Tabla Impacto'!AI27</f>
        <v>Mayor</v>
      </c>
      <c r="S9" s="274" t="str">
        <f>+R9</f>
        <v>Mayor</v>
      </c>
      <c r="T9" s="282">
        <f>+VLOOKUP(S9,Impacto!B$5:C$9,2,FALSE)</f>
        <v>0.8</v>
      </c>
      <c r="U9" s="276">
        <f>+Q9*T9</f>
        <v>0.32000000000000006</v>
      </c>
      <c r="V9" s="284" t="str">
        <f>+IF(U9&lt;=11%,"Bajo",IF(AND(U9&gt;=12%,U9&lt;=39%),"Moderado",IF(AND(U9&gt;=40%,U9&lt;=64%),"Alto",IF(U9&gt;64%,"Extremo",""))))</f>
        <v>Moderado</v>
      </c>
      <c r="W9" s="20">
        <v>1</v>
      </c>
      <c r="X9" s="117" t="s">
        <v>614</v>
      </c>
      <c r="Y9" s="18" t="str">
        <f t="shared" ref="Y9" si="0">IF(OR(Z9="Preventivo",Z9="Detectivo"),"Probabilidad",IF(Z9="Correctivo","Impacto",""))</f>
        <v>Probabilidad</v>
      </c>
      <c r="Z9" s="7" t="s">
        <v>99</v>
      </c>
      <c r="AA9" s="7" t="s">
        <v>100</v>
      </c>
      <c r="AB9" s="6" t="str">
        <f t="shared" ref="AB9" si="1">IF(AND(Z9="Preventivo",AA9="Automático"),"50%",IF(AND(Z9="Preventivo",AA9="Manual"),"40%",IF(AND(Z9="Detectivo",AA9="Automático"),"40%",IF(AND(Z9="Detectivo",AA9="Manual"),"30%",IF(AND(Z9="Correctivo",AA9="Automático"),"35%",IF(AND(Z9="Correctivo",AA9="Manual"),"25%",""))))))</f>
        <v>40%</v>
      </c>
      <c r="AC9" s="7" t="s">
        <v>101</v>
      </c>
      <c r="AD9" s="7" t="s">
        <v>102</v>
      </c>
      <c r="AE9" s="7" t="s">
        <v>103</v>
      </c>
      <c r="AF9" s="19" t="s">
        <v>131</v>
      </c>
      <c r="AG9" s="175">
        <f>IFERROR(IF(Y9="Probabilidad",(Q9-(Q9*AB9)),IF(Y9="Impacto",Q9,"")),"")</f>
        <v>0.24</v>
      </c>
      <c r="AH9" s="174" t="str">
        <f t="shared" ref="AH9" si="2">IFERROR(IF(AG9="","",IF(AG9&lt;=0.2,"Muy Baja",IF(AG9&lt;=0.4,"Baja",IF(AG9&lt;=0.6,"Media",IF(AG9&lt;=0.8,"Alta","Muy Alta"))))),"")</f>
        <v>Baja</v>
      </c>
      <c r="AI9" s="175">
        <f>IFERROR(IF(Y9="Impacto",(T9-(T9*AB9)),IF(Y9="Probabilidad",T9,"")),"")</f>
        <v>0.8</v>
      </c>
      <c r="AJ9" s="174" t="str">
        <f t="shared" ref="AJ9:AJ16" si="3">IFERROR(IF(AI9="","",IF(AI9&lt;=0.2,"Leve",IF(AI9&lt;=0.4,"Menor",IF(AI9&lt;=0.6,"Moderado",IF(AI9&lt;=0.8,"Mayor","Catastrófico"))))),"")</f>
        <v>Mayor</v>
      </c>
      <c r="AK9" s="123">
        <f t="shared" ref="AK9:AK14" si="4">+AG9*AI9</f>
        <v>0.192</v>
      </c>
      <c r="AL9" s="184" t="str">
        <f>+IF(AK9&lt;=11%,"Bajo",IF(AND(AK9&gt;=12%,AK9&lt;=39%),"Moderado",IF(AND(AK9&gt;=40%,AK9&lt;=64%),"Alto",IF(AK9&gt;64%,"Extremo",""))))</f>
        <v>Moderado</v>
      </c>
      <c r="AM9" s="284" t="str">
        <f>+AL10</f>
        <v>Moderado</v>
      </c>
      <c r="AN9" s="278" t="s">
        <v>132</v>
      </c>
      <c r="AO9" s="132"/>
      <c r="AP9" s="132"/>
      <c r="AQ9" s="132"/>
      <c r="AR9" s="132"/>
      <c r="AS9" s="132"/>
      <c r="AT9" s="132"/>
      <c r="AU9" s="75"/>
      <c r="AV9" s="8"/>
      <c r="AW9" s="8"/>
      <c r="AX9" s="8"/>
      <c r="AY9" s="8"/>
      <c r="AZ9" s="8"/>
      <c r="BA9" s="8"/>
      <c r="BB9" s="8"/>
      <c r="BC9" s="8"/>
      <c r="BD9" s="8"/>
      <c r="BE9" s="8"/>
      <c r="BF9" s="8"/>
      <c r="BG9" s="8"/>
      <c r="BH9" s="8"/>
      <c r="BI9" s="8"/>
      <c r="BJ9" s="8"/>
      <c r="BK9" s="8"/>
      <c r="BL9" s="8"/>
      <c r="BM9" s="8"/>
      <c r="BN9" s="8"/>
      <c r="BO9" s="85"/>
      <c r="BP9" s="201"/>
      <c r="BQ9" s="201"/>
      <c r="BR9" s="201"/>
      <c r="BS9" s="201"/>
      <c r="BT9" s="201"/>
      <c r="BU9" s="201"/>
      <c r="BV9" s="201"/>
    </row>
    <row r="10" spans="1:74" s="20" customFormat="1" ht="89.25" customHeight="1" x14ac:dyDescent="0.25">
      <c r="A10" s="8"/>
      <c r="B10" s="280"/>
      <c r="C10" s="188" t="s">
        <v>123</v>
      </c>
      <c r="D10" s="266"/>
      <c r="E10" s="287"/>
      <c r="F10" s="287"/>
      <c r="G10" s="304"/>
      <c r="H10" s="304"/>
      <c r="I10" s="304"/>
      <c r="J10" s="305"/>
      <c r="K10" s="305"/>
      <c r="L10" s="304"/>
      <c r="M10" s="305"/>
      <c r="N10" s="304"/>
      <c r="O10" s="306"/>
      <c r="P10" s="307"/>
      <c r="Q10" s="296"/>
      <c r="R10" s="310"/>
      <c r="S10" s="303"/>
      <c r="T10" s="283"/>
      <c r="U10" s="277"/>
      <c r="V10" s="285"/>
      <c r="W10" s="195">
        <v>2</v>
      </c>
      <c r="X10" s="136" t="s">
        <v>615</v>
      </c>
      <c r="Y10" s="171" t="str">
        <f>IF(OR(Z10="Preventivo",Z10="Detectivo"),"Probabilidad",IF(Z10="Correctivo","Impacto",""))</f>
        <v>Probabilidad</v>
      </c>
      <c r="Z10" s="177" t="s">
        <v>99</v>
      </c>
      <c r="AA10" s="177" t="s">
        <v>100</v>
      </c>
      <c r="AB10" s="123" t="str">
        <f>IF(AND(Z10="Preventivo",AA10="Automático"),"50%",IF(AND(Z10="Preventivo",AA10="Manual"),"40%",IF(AND(Z10="Detectivo",AA10="Automático"),"40%",IF(AND(Z10="Detectivo",AA10="Manual"),"30%",IF(AND(Z10="Correctivo",AA10="Automático"),"35%",IF(AND(Z10="Correctivo",AA10="Manual"),"25%",""))))))</f>
        <v>40%</v>
      </c>
      <c r="AC10" s="177" t="s">
        <v>101</v>
      </c>
      <c r="AD10" s="177" t="s">
        <v>102</v>
      </c>
      <c r="AE10" s="177" t="s">
        <v>103</v>
      </c>
      <c r="AF10" s="139" t="s">
        <v>133</v>
      </c>
      <c r="AG10" s="203">
        <f>IFERROR(IF(AND(Y9="Probabilidad",Y10="Probabilidad"),(AG9-(+AG9*AB10)),IF(Y10="Probabilidad",(Q9-(Q9*AB10)),IF(Y10="Impacto",Q9,""))),"")</f>
        <v>0.14399999999999999</v>
      </c>
      <c r="AH10" s="181" t="str">
        <f>IFERROR(IF(AG10="","",IF(AG10&lt;=0.2,"Muy Baja",IF(AG10&lt;=0.4,"Baja",IF(AG10&lt;=0.6,"Media",IF(AG10&lt;=0.8,"Alta","Muy Alta"))))),"")</f>
        <v>Muy Baja</v>
      </c>
      <c r="AI10" s="203">
        <f>IFERROR(IF(AND(Y9="Impacto",Y10="Impacto"),(AI9-(+AI9*AB10)),IF(Y10="Impacto",(T9-(+T9*AB10)),IF(Y10="Probabilidad",AI9,""))),"")</f>
        <v>0.8</v>
      </c>
      <c r="AJ10" s="181" t="str">
        <f t="shared" si="3"/>
        <v>Mayor</v>
      </c>
      <c r="AK10" s="6">
        <f t="shared" si="4"/>
        <v>0.1152</v>
      </c>
      <c r="AL10" s="46" t="str">
        <f>+IF(AK10&lt;=11%,"Bajo",IF(AND(AK10&gt;=11%,AK10&lt;=39%),"Moderado",IF(AND(AK10&gt;=40%,AK10&lt;=64%),"Alto",IF(AK10&gt;64%,"Extremo",""))))</f>
        <v>Moderado</v>
      </c>
      <c r="AM10" s="285"/>
      <c r="AN10" s="295"/>
      <c r="AO10" s="41"/>
      <c r="AP10" s="41"/>
      <c r="AQ10" s="41"/>
      <c r="AR10" s="41"/>
      <c r="AS10" s="41"/>
      <c r="AT10" s="41"/>
      <c r="AU10" s="75"/>
      <c r="AV10" s="8"/>
      <c r="AW10" s="8"/>
      <c r="AX10" s="8"/>
      <c r="AY10" s="8"/>
      <c r="AZ10" s="8"/>
      <c r="BA10" s="8"/>
      <c r="BB10" s="8"/>
      <c r="BC10" s="8"/>
      <c r="BD10" s="8"/>
      <c r="BE10" s="8"/>
      <c r="BF10" s="8"/>
      <c r="BG10" s="8"/>
      <c r="BH10" s="8"/>
      <c r="BI10" s="8"/>
      <c r="BJ10" s="8"/>
      <c r="BK10" s="8"/>
      <c r="BL10" s="8"/>
      <c r="BM10" s="8"/>
      <c r="BN10" s="8"/>
      <c r="BO10" s="85"/>
      <c r="BP10" s="201"/>
      <c r="BQ10" s="201"/>
      <c r="BR10" s="201"/>
      <c r="BS10" s="201"/>
      <c r="BT10" s="201"/>
      <c r="BU10" s="201"/>
      <c r="BV10" s="201"/>
    </row>
    <row r="11" spans="1:74" s="20" customFormat="1" ht="139.5" customHeight="1" x14ac:dyDescent="0.25">
      <c r="A11" s="8"/>
      <c r="B11" s="280" t="s">
        <v>134</v>
      </c>
      <c r="C11" s="188" t="s">
        <v>135</v>
      </c>
      <c r="D11" s="266" t="s">
        <v>136</v>
      </c>
      <c r="E11" s="286" t="s">
        <v>125</v>
      </c>
      <c r="F11" s="286" t="s">
        <v>126</v>
      </c>
      <c r="G11" s="286" t="s">
        <v>127</v>
      </c>
      <c r="H11" s="286" t="s">
        <v>91</v>
      </c>
      <c r="I11" s="286" t="s">
        <v>92</v>
      </c>
      <c r="J11" s="264" t="s">
        <v>128</v>
      </c>
      <c r="K11" s="264" t="s">
        <v>94</v>
      </c>
      <c r="L11" s="286" t="s">
        <v>129</v>
      </c>
      <c r="M11" s="264" t="s">
        <v>130</v>
      </c>
      <c r="N11" s="286" t="s">
        <v>97</v>
      </c>
      <c r="O11" s="272">
        <v>12</v>
      </c>
      <c r="P11" s="282" t="str">
        <f>IF(O11&lt;=0,"",IF(O11&lt;=2,"Muy Baja",IF(O11&lt;=24,"Baja",IF(O11&lt;=500,"Media",IF(O11&lt;=5000,"Alta","Muy Alta")))))</f>
        <v>Baja</v>
      </c>
      <c r="Q11" s="276">
        <f>+VLOOKUP(P11,Probabilidad!$B$5:$C$9,2,FALSE)</f>
        <v>0.4</v>
      </c>
      <c r="R11" s="301" t="s">
        <v>137</v>
      </c>
      <c r="S11" s="274" t="str">
        <f>+R11</f>
        <v>Mayor</v>
      </c>
      <c r="T11" s="282">
        <f>+VLOOKUP(S11,Impacto!B$5:C$9,2,FALSE)</f>
        <v>0.8</v>
      </c>
      <c r="U11" s="276">
        <f>+Q11*T11</f>
        <v>0.32000000000000006</v>
      </c>
      <c r="V11" s="284" t="str">
        <f>+IF(U11&lt;=11%,"Bajo",IF(AND(U11&gt;=12%,U11&lt;=39%),"Moderado",IF(AND(U11&gt;=40%,U11&lt;=64%),"Alto",IF(U11&gt;64%,"Extremo",""))))</f>
        <v>Moderado</v>
      </c>
      <c r="W11" s="20">
        <v>1</v>
      </c>
      <c r="X11" s="117" t="s">
        <v>616</v>
      </c>
      <c r="Y11" s="18" t="str">
        <f t="shared" ref="Y11" si="5">IF(OR(Z11="Preventivo",Z11="Detectivo"),"Probabilidad",IF(Z11="Correctivo","Impacto",""))</f>
        <v>Probabilidad</v>
      </c>
      <c r="Z11" s="7" t="s">
        <v>99</v>
      </c>
      <c r="AA11" s="7" t="s">
        <v>100</v>
      </c>
      <c r="AB11" s="6" t="str">
        <f t="shared" ref="AB11" si="6">IF(AND(Z11="Preventivo",AA11="Automático"),"50%",IF(AND(Z11="Preventivo",AA11="Manual"),"40%",IF(AND(Z11="Detectivo",AA11="Automático"),"40%",IF(AND(Z11="Detectivo",AA11="Manual"),"30%",IF(AND(Z11="Correctivo",AA11="Automático"),"35%",IF(AND(Z11="Correctivo",AA11="Manual"),"25%",""))))))</f>
        <v>40%</v>
      </c>
      <c r="AC11" s="7" t="s">
        <v>101</v>
      </c>
      <c r="AD11" s="7" t="s">
        <v>102</v>
      </c>
      <c r="AE11" s="7" t="s">
        <v>103</v>
      </c>
      <c r="AF11" s="19" t="s">
        <v>617</v>
      </c>
      <c r="AG11" s="175">
        <f>IFERROR(IF(Y11="Probabilidad",(Q11-(Q11*AB11)),IF(Y11="Impacto",Q11,"")),"")</f>
        <v>0.24</v>
      </c>
      <c r="AH11" s="174" t="str">
        <f t="shared" ref="AH11" si="7">IFERROR(IF(AG11="","",IF(AG11&lt;=0.2,"Muy Baja",IF(AG11&lt;=0.4,"Baja",IF(AG11&lt;=0.6,"Media",IF(AG11&lt;=0.8,"Alta","Muy Alta"))))),"")</f>
        <v>Baja</v>
      </c>
      <c r="AI11" s="175">
        <f>IFERROR(IF(Y11="Impacto",(T11-(T11*AB11)),IF(Y11="Probabilidad",T11,"")),"")</f>
        <v>0.8</v>
      </c>
      <c r="AJ11" s="174" t="str">
        <f t="shared" si="3"/>
        <v>Mayor</v>
      </c>
      <c r="AK11" s="123">
        <f t="shared" si="4"/>
        <v>0.192</v>
      </c>
      <c r="AL11" s="184" t="str">
        <f>+IF(AK11&lt;=11%,"Bajo",IF(AND(AK11&gt;=12%,AK11&lt;=39%),"Moderado",IF(AND(AK11&gt;=40%,AK11&lt;=64%),"Alto",IF(AK11&gt;64%,"Extremo",""))))</f>
        <v>Moderado</v>
      </c>
      <c r="AM11" s="284" t="str">
        <f>+AL12</f>
        <v>Moderado</v>
      </c>
      <c r="AN11" s="278" t="s">
        <v>132</v>
      </c>
      <c r="AO11" s="41"/>
      <c r="AP11" s="41"/>
      <c r="AQ11" s="41"/>
      <c r="AR11" s="41"/>
      <c r="AS11" s="41"/>
      <c r="AT11" s="41"/>
      <c r="AU11" s="75"/>
      <c r="AV11" s="8"/>
      <c r="AW11" s="8"/>
      <c r="AX11" s="8"/>
      <c r="AY11" s="8"/>
      <c r="AZ11" s="8"/>
      <c r="BA11" s="8"/>
      <c r="BB11" s="8"/>
      <c r="BC11" s="8"/>
      <c r="BD11" s="8"/>
      <c r="BE11" s="8"/>
      <c r="BF11" s="8"/>
      <c r="BG11" s="8"/>
      <c r="BH11" s="8"/>
      <c r="BI11" s="8"/>
      <c r="BJ11" s="8"/>
      <c r="BK11" s="8"/>
      <c r="BL11" s="8"/>
      <c r="BM11" s="8"/>
      <c r="BN11" s="8"/>
      <c r="BO11" s="85"/>
      <c r="BP11" s="201"/>
      <c r="BQ11" s="201"/>
      <c r="BR11" s="201"/>
      <c r="BS11" s="201"/>
      <c r="BT11" s="201"/>
      <c r="BU11" s="201"/>
      <c r="BV11" s="201"/>
    </row>
    <row r="12" spans="1:74" s="20" customFormat="1" ht="122.25" customHeight="1" x14ac:dyDescent="0.25">
      <c r="A12" s="8"/>
      <c r="B12" s="280"/>
      <c r="C12" s="188" t="s">
        <v>135</v>
      </c>
      <c r="D12" s="266"/>
      <c r="E12" s="287"/>
      <c r="F12" s="287"/>
      <c r="G12" s="304"/>
      <c r="H12" s="304"/>
      <c r="I12" s="304"/>
      <c r="J12" s="305"/>
      <c r="K12" s="305"/>
      <c r="L12" s="304"/>
      <c r="M12" s="305"/>
      <c r="N12" s="304"/>
      <c r="O12" s="306"/>
      <c r="P12" s="307"/>
      <c r="Q12" s="296"/>
      <c r="R12" s="302"/>
      <c r="S12" s="303"/>
      <c r="T12" s="283"/>
      <c r="U12" s="277"/>
      <c r="V12" s="285"/>
      <c r="W12" s="195">
        <v>2</v>
      </c>
      <c r="X12" s="136" t="s">
        <v>615</v>
      </c>
      <c r="Y12" s="171" t="str">
        <f>IF(OR(Z12="Preventivo",Z12="Detectivo"),"Probabilidad",IF(Z12="Correctivo","Impacto",""))</f>
        <v>Probabilidad</v>
      </c>
      <c r="Z12" s="177" t="s">
        <v>99</v>
      </c>
      <c r="AA12" s="177" t="s">
        <v>100</v>
      </c>
      <c r="AB12" s="123" t="str">
        <f>IF(AND(Z12="Preventivo",AA12="Automático"),"50%",IF(AND(Z12="Preventivo",AA12="Manual"),"40%",IF(AND(Z12="Detectivo",AA12="Automático"),"40%",IF(AND(Z12="Detectivo",AA12="Manual"),"30%",IF(AND(Z12="Correctivo",AA12="Automático"),"35%",IF(AND(Z12="Correctivo",AA12="Manual"),"25%",""))))))</f>
        <v>40%</v>
      </c>
      <c r="AC12" s="177" t="s">
        <v>101</v>
      </c>
      <c r="AD12" s="177" t="s">
        <v>102</v>
      </c>
      <c r="AE12" s="177" t="s">
        <v>103</v>
      </c>
      <c r="AF12" s="139" t="s">
        <v>133</v>
      </c>
      <c r="AG12" s="203">
        <f>IFERROR(IF(AND(Y11="Probabilidad",Y12="Probabilidad"),(AG11-(+AG11*AB12)),IF(Y12="Probabilidad",(Q11-(Q11*AB12)),IF(Y12="Impacto",Q11,""))),"")</f>
        <v>0.14399999999999999</v>
      </c>
      <c r="AH12" s="181" t="str">
        <f>IFERROR(IF(AG12="","",IF(AG12&lt;=0.2,"Muy Baja",IF(AG12&lt;=0.4,"Baja",IF(AG12&lt;=0.6,"Media",IF(AG12&lt;=0.8,"Alta","Muy Alta"))))),"")</f>
        <v>Muy Baja</v>
      </c>
      <c r="AI12" s="203">
        <f>IFERROR(IF(AND(Y11="Impacto",Y12="Impacto"),(AI11-(+AI11*AB12)),IF(Y12="Impacto",(T11-(+T11*AB12)),IF(Y12="Probabilidad",AI11,""))),"")</f>
        <v>0.8</v>
      </c>
      <c r="AJ12" s="181" t="str">
        <f t="shared" si="3"/>
        <v>Mayor</v>
      </c>
      <c r="AK12" s="6">
        <f t="shared" si="4"/>
        <v>0.1152</v>
      </c>
      <c r="AL12" s="46" t="str">
        <f>+IF(AK12&lt;=11%,"Bajo",IF(AND(AK12&gt;=11%,AK12&lt;=39%),"Moderado",IF(AND(AK12&gt;=40%,AK12&lt;=64%),"Alto",IF(AK12&gt;64%,"Extremo",""))))</f>
        <v>Moderado</v>
      </c>
      <c r="AM12" s="285"/>
      <c r="AN12" s="295"/>
      <c r="AO12" s="41"/>
      <c r="AP12" s="41"/>
      <c r="AQ12" s="41"/>
      <c r="AR12" s="41"/>
      <c r="AS12" s="41"/>
      <c r="AT12" s="41"/>
      <c r="AU12" s="75"/>
      <c r="AV12" s="8"/>
      <c r="AW12" s="8"/>
      <c r="AX12" s="8"/>
      <c r="AY12" s="8"/>
      <c r="AZ12" s="8"/>
      <c r="BA12" s="8"/>
      <c r="BB12" s="8"/>
      <c r="BC12" s="8"/>
      <c r="BD12" s="8"/>
      <c r="BE12" s="8"/>
      <c r="BF12" s="8"/>
      <c r="BG12" s="8"/>
      <c r="BH12" s="8"/>
      <c r="BI12" s="8"/>
      <c r="BJ12" s="8"/>
      <c r="BK12" s="8"/>
      <c r="BL12" s="8"/>
      <c r="BM12" s="8"/>
      <c r="BN12" s="8"/>
      <c r="BO12" s="85"/>
      <c r="BP12" s="201"/>
      <c r="BQ12" s="201"/>
      <c r="BR12" s="201"/>
      <c r="BS12" s="201"/>
      <c r="BT12" s="201"/>
      <c r="BU12" s="201"/>
      <c r="BV12" s="201"/>
    </row>
    <row r="13" spans="1:74" s="20" customFormat="1" ht="137.25" customHeight="1" x14ac:dyDescent="0.25">
      <c r="A13" s="8"/>
      <c r="B13" s="280" t="s">
        <v>138</v>
      </c>
      <c r="C13" s="188" t="s">
        <v>139</v>
      </c>
      <c r="D13" s="266" t="s">
        <v>140</v>
      </c>
      <c r="E13" s="286" t="s">
        <v>125</v>
      </c>
      <c r="F13" s="286" t="s">
        <v>126</v>
      </c>
      <c r="G13" s="286" t="s">
        <v>127</v>
      </c>
      <c r="H13" s="286" t="s">
        <v>91</v>
      </c>
      <c r="I13" s="286" t="s">
        <v>92</v>
      </c>
      <c r="J13" s="264" t="s">
        <v>128</v>
      </c>
      <c r="K13" s="264" t="s">
        <v>94</v>
      </c>
      <c r="L13" s="286" t="s">
        <v>129</v>
      </c>
      <c r="M13" s="264" t="s">
        <v>130</v>
      </c>
      <c r="N13" s="286" t="s">
        <v>97</v>
      </c>
      <c r="O13" s="272">
        <v>12</v>
      </c>
      <c r="P13" s="282" t="str">
        <f>IF(O13&lt;=0,"",IF(O13&lt;=2,"Muy Baja",IF(O13&lt;=24,"Baja",IF(O13&lt;=500,"Media",IF(O13&lt;=5000,"Alta","Muy Alta")))))</f>
        <v>Baja</v>
      </c>
      <c r="Q13" s="276">
        <f>+VLOOKUP(P13,Probabilidad!$B$5:$C$9,2,FALSE)</f>
        <v>0.4</v>
      </c>
      <c r="R13" s="301" t="s">
        <v>137</v>
      </c>
      <c r="S13" s="274" t="str">
        <f>+R13</f>
        <v>Mayor</v>
      </c>
      <c r="T13" s="282">
        <f>+VLOOKUP(S13,Impacto!B$5:C$9,2,FALSE)</f>
        <v>0.8</v>
      </c>
      <c r="U13" s="276">
        <f>+Q13*T13</f>
        <v>0.32000000000000006</v>
      </c>
      <c r="V13" s="284" t="str">
        <f>+IF(U13&lt;=11%,"Bajo",IF(AND(U13&gt;=12%,U13&lt;=39%),"Moderado",IF(AND(U13&gt;=40%,U13&lt;=64%),"Alto",IF(U13&gt;64%,"Extremo",""))))</f>
        <v>Moderado</v>
      </c>
      <c r="W13" s="20">
        <v>1</v>
      </c>
      <c r="X13" s="117" t="s">
        <v>618</v>
      </c>
      <c r="Y13" s="18" t="str">
        <f t="shared" ref="Y13" si="8">IF(OR(Z13="Preventivo",Z13="Detectivo"),"Probabilidad",IF(Z13="Correctivo","Impacto",""))</f>
        <v>Probabilidad</v>
      </c>
      <c r="Z13" s="7" t="s">
        <v>99</v>
      </c>
      <c r="AA13" s="7" t="s">
        <v>100</v>
      </c>
      <c r="AB13" s="6" t="str">
        <f t="shared" ref="AB13" si="9">IF(AND(Z13="Preventivo",AA13="Automático"),"50%",IF(AND(Z13="Preventivo",AA13="Manual"),"40%",IF(AND(Z13="Detectivo",AA13="Automático"),"40%",IF(AND(Z13="Detectivo",AA13="Manual"),"30%",IF(AND(Z13="Correctivo",AA13="Automático"),"35%",IF(AND(Z13="Correctivo",AA13="Manual"),"25%",""))))))</f>
        <v>40%</v>
      </c>
      <c r="AC13" s="7" t="s">
        <v>101</v>
      </c>
      <c r="AD13" s="7" t="s">
        <v>102</v>
      </c>
      <c r="AE13" s="7" t="s">
        <v>103</v>
      </c>
      <c r="AF13" s="19" t="s">
        <v>617</v>
      </c>
      <c r="AG13" s="175">
        <f>IFERROR(IF(Y13="Probabilidad",(Q13-(Q13*AB13)),IF(Y13="Impacto",Q13,"")),"")</f>
        <v>0.24</v>
      </c>
      <c r="AH13" s="174" t="str">
        <f t="shared" ref="AH13" si="10">IFERROR(IF(AG13="","",IF(AG13&lt;=0.2,"Muy Baja",IF(AG13&lt;=0.4,"Baja",IF(AG13&lt;=0.6,"Media",IF(AG13&lt;=0.8,"Alta","Muy Alta"))))),"")</f>
        <v>Baja</v>
      </c>
      <c r="AI13" s="175">
        <f>IFERROR(IF(Y13="Impacto",(T13-(T13*AB13)),IF(Y13="Probabilidad",T13,"")),"")</f>
        <v>0.8</v>
      </c>
      <c r="AJ13" s="174" t="str">
        <f t="shared" si="3"/>
        <v>Mayor</v>
      </c>
      <c r="AK13" s="123">
        <f t="shared" si="4"/>
        <v>0.192</v>
      </c>
      <c r="AL13" s="184" t="str">
        <f>+IF(AK13&lt;=11%,"Bajo",IF(AND(AK13&gt;=12%,AK13&lt;=39%),"Moderado",IF(AND(AK13&gt;=40%,AK13&lt;=64%),"Alto",IF(AK13&gt;64%,"Extremo",""))))</f>
        <v>Moderado</v>
      </c>
      <c r="AM13" s="284" t="str">
        <f>+AL14</f>
        <v>Moderado</v>
      </c>
      <c r="AN13" s="278" t="s">
        <v>132</v>
      </c>
      <c r="AO13" s="41"/>
      <c r="AP13" s="41"/>
      <c r="AQ13" s="41"/>
      <c r="AR13" s="41"/>
      <c r="AS13" s="41"/>
      <c r="AT13" s="41"/>
      <c r="AU13" s="75"/>
      <c r="AV13" s="8"/>
      <c r="AW13" s="8"/>
      <c r="AX13" s="8"/>
      <c r="AY13" s="8"/>
      <c r="AZ13" s="8"/>
      <c r="BA13" s="8"/>
      <c r="BB13" s="8"/>
      <c r="BC13" s="8"/>
      <c r="BD13" s="8"/>
      <c r="BE13" s="8"/>
      <c r="BF13" s="8"/>
      <c r="BG13" s="8"/>
      <c r="BH13" s="8"/>
      <c r="BI13" s="8"/>
      <c r="BJ13" s="8"/>
      <c r="BK13" s="8"/>
      <c r="BL13" s="8"/>
      <c r="BM13" s="8"/>
      <c r="BN13" s="8"/>
      <c r="BO13" s="85"/>
      <c r="BP13" s="201"/>
      <c r="BQ13" s="201"/>
      <c r="BR13" s="201"/>
      <c r="BS13" s="201"/>
      <c r="BT13" s="201"/>
      <c r="BU13" s="201"/>
      <c r="BV13" s="201"/>
    </row>
    <row r="14" spans="1:74" s="20" customFormat="1" ht="76.5" x14ac:dyDescent="0.25">
      <c r="A14" s="8"/>
      <c r="B14" s="280"/>
      <c r="C14" s="188" t="s">
        <v>139</v>
      </c>
      <c r="D14" s="266"/>
      <c r="E14" s="287"/>
      <c r="F14" s="287"/>
      <c r="G14" s="304"/>
      <c r="H14" s="304"/>
      <c r="I14" s="304"/>
      <c r="J14" s="305"/>
      <c r="K14" s="305"/>
      <c r="L14" s="304"/>
      <c r="M14" s="305"/>
      <c r="N14" s="304"/>
      <c r="O14" s="306"/>
      <c r="P14" s="307"/>
      <c r="Q14" s="296"/>
      <c r="R14" s="310"/>
      <c r="S14" s="303"/>
      <c r="T14" s="283"/>
      <c r="U14" s="277"/>
      <c r="V14" s="285"/>
      <c r="W14" s="195">
        <v>2</v>
      </c>
      <c r="X14" s="136" t="s">
        <v>615</v>
      </c>
      <c r="Y14" s="171" t="str">
        <f>IF(OR(Z14="Preventivo",Z14="Detectivo"),"Probabilidad",IF(Z14="Correctivo","Impacto",""))</f>
        <v>Probabilidad</v>
      </c>
      <c r="Z14" s="177" t="s">
        <v>99</v>
      </c>
      <c r="AA14" s="177" t="s">
        <v>100</v>
      </c>
      <c r="AB14" s="123" t="str">
        <f>IF(AND(Z14="Preventivo",AA14="Automático"),"50%",IF(AND(Z14="Preventivo",AA14="Manual"),"40%",IF(AND(Z14="Detectivo",AA14="Automático"),"40%",IF(AND(Z14="Detectivo",AA14="Manual"),"30%",IF(AND(Z14="Correctivo",AA14="Automático"),"35%",IF(AND(Z14="Correctivo",AA14="Manual"),"25%",""))))))</f>
        <v>40%</v>
      </c>
      <c r="AC14" s="177" t="s">
        <v>101</v>
      </c>
      <c r="AD14" s="177" t="s">
        <v>102</v>
      </c>
      <c r="AE14" s="177" t="s">
        <v>103</v>
      </c>
      <c r="AF14" s="139" t="s">
        <v>133</v>
      </c>
      <c r="AG14" s="203">
        <f>IFERROR(IF(AND(Y13="Probabilidad",Y14="Probabilidad"),(AG13-(+AG13*AB14)),IF(Y14="Probabilidad",(Q13-(Q13*AB14)),IF(Y14="Impacto",Q13,""))),"")</f>
        <v>0.14399999999999999</v>
      </c>
      <c r="AH14" s="181" t="str">
        <f>IFERROR(IF(AG14="","",IF(AG14&lt;=0.2,"Muy Baja",IF(AG14&lt;=0.4,"Baja",IF(AG14&lt;=0.6,"Media",IF(AG14&lt;=0.8,"Alta","Muy Alta"))))),"")</f>
        <v>Muy Baja</v>
      </c>
      <c r="AI14" s="203">
        <f>IFERROR(IF(AND(Y13="Impacto",Y14="Impacto"),(AI13-(+AI13*AB14)),IF(Y14="Impacto",(T13-(+T13*AB14)),IF(Y14="Probabilidad",AI13,""))),"")</f>
        <v>0.8</v>
      </c>
      <c r="AJ14" s="181" t="str">
        <f t="shared" si="3"/>
        <v>Mayor</v>
      </c>
      <c r="AK14" s="6">
        <f t="shared" si="4"/>
        <v>0.1152</v>
      </c>
      <c r="AL14" s="46" t="str">
        <f>+IF(AK14&lt;=11%,"Bajo",IF(AND(AK14&gt;=11%,AK14&lt;=39%),"Moderado",IF(AND(AK14&gt;=40%,AK14&lt;=64%),"Alto",IF(AK14&gt;64%,"Extremo",""))))</f>
        <v>Moderado</v>
      </c>
      <c r="AM14" s="285"/>
      <c r="AN14" s="295"/>
      <c r="AO14" s="41"/>
      <c r="AP14" s="41"/>
      <c r="AQ14" s="41"/>
      <c r="AR14" s="41"/>
      <c r="AS14" s="41"/>
      <c r="AT14" s="41"/>
      <c r="AU14" s="75"/>
      <c r="AV14" s="8"/>
      <c r="AW14" s="8"/>
      <c r="AX14" s="8"/>
      <c r="AY14" s="8"/>
      <c r="AZ14" s="8"/>
      <c r="BA14" s="8"/>
      <c r="BB14" s="8"/>
      <c r="BC14" s="8"/>
      <c r="BD14" s="8"/>
      <c r="BE14" s="8"/>
      <c r="BF14" s="8"/>
      <c r="BG14" s="8"/>
      <c r="BH14" s="8"/>
      <c r="BI14" s="8"/>
      <c r="BJ14" s="8"/>
      <c r="BK14" s="8"/>
      <c r="BL14" s="8"/>
      <c r="BM14" s="8"/>
      <c r="BN14" s="8"/>
      <c r="BO14" s="85"/>
      <c r="BP14" s="201"/>
      <c r="BQ14" s="201"/>
      <c r="BR14" s="201"/>
      <c r="BS14" s="201"/>
      <c r="BT14" s="201"/>
      <c r="BU14" s="201"/>
      <c r="BV14" s="201"/>
    </row>
    <row r="15" spans="1:74" s="20" customFormat="1" ht="144.75" customHeight="1" x14ac:dyDescent="0.25">
      <c r="A15" s="8"/>
      <c r="B15" s="186" t="s">
        <v>138</v>
      </c>
      <c r="C15" s="186" t="s">
        <v>138</v>
      </c>
      <c r="D15" s="20" t="s">
        <v>141</v>
      </c>
      <c r="E15" s="189" t="s">
        <v>142</v>
      </c>
      <c r="F15" s="189" t="s">
        <v>143</v>
      </c>
      <c r="G15" s="189" t="s">
        <v>144</v>
      </c>
      <c r="H15" s="189" t="s">
        <v>91</v>
      </c>
      <c r="I15" s="189" t="s">
        <v>92</v>
      </c>
      <c r="J15" s="186" t="s">
        <v>93</v>
      </c>
      <c r="K15" s="186" t="s">
        <v>94</v>
      </c>
      <c r="L15" s="189" t="s">
        <v>129</v>
      </c>
      <c r="M15" s="186" t="s">
        <v>145</v>
      </c>
      <c r="N15" s="189" t="s">
        <v>146</v>
      </c>
      <c r="O15" s="172">
        <f>12*30</f>
        <v>360</v>
      </c>
      <c r="P15" s="182" t="str">
        <f>IF(O15&lt;=0,"",IF(O15&lt;=2,"Muy Baja",IF(O15&lt;=24,"Baja",IF(O15&lt;=500,"Media",IF(O15&lt;=5000,"Alta","Muy Alta")))))</f>
        <v>Media</v>
      </c>
      <c r="Q15" s="175">
        <f>+VLOOKUP(P15,Probabilidad!$B$5:$C$9,2,FALSE)</f>
        <v>0.6</v>
      </c>
      <c r="R15" s="192" t="str">
        <f>+'Tabla Impacto'!AK27</f>
        <v>Catastrófico</v>
      </c>
      <c r="S15" s="174" t="str">
        <f>+R15</f>
        <v>Catastrófico</v>
      </c>
      <c r="T15" s="182">
        <f>+VLOOKUP(S15,Impacto!B$5:C$9,2,FALSE)</f>
        <v>1</v>
      </c>
      <c r="U15" s="175">
        <f>+Q15*T15</f>
        <v>0.6</v>
      </c>
      <c r="V15" s="184" t="str">
        <f>+IF(U15&lt;=11%,"Bajo",IF(AND(U15&gt;=12%,U15&lt;=39%),"Moderado",IF(AND(U15&gt;=40%,U15&lt;=64%),"Alto",IF(U15&gt;64%,"Extremo",""))))</f>
        <v>Alto</v>
      </c>
      <c r="W15" s="20">
        <v>1</v>
      </c>
      <c r="X15" s="3" t="s">
        <v>619</v>
      </c>
      <c r="Y15" s="18" t="str">
        <f t="shared" ref="Y15" si="11">IF(OR(Z15="Preventivo",Z15="Detectivo"),"Probabilidad",IF(Z15="Correctivo","Impacto",""))</f>
        <v>Probabilidad</v>
      </c>
      <c r="Z15" s="7" t="s">
        <v>99</v>
      </c>
      <c r="AA15" s="7" t="s">
        <v>100</v>
      </c>
      <c r="AB15" s="6" t="str">
        <f t="shared" ref="AB15" si="12">IF(AND(Z15="Preventivo",AA15="Automático"),"50%",IF(AND(Z15="Preventivo",AA15="Manual"),"40%",IF(AND(Z15="Detectivo",AA15="Automático"),"40%",IF(AND(Z15="Detectivo",AA15="Manual"),"30%",IF(AND(Z15="Correctivo",AA15="Automático"),"35%",IF(AND(Z15="Correctivo",AA15="Manual"),"25%",""))))))</f>
        <v>40%</v>
      </c>
      <c r="AC15" s="7" t="s">
        <v>101</v>
      </c>
      <c r="AD15" s="7" t="s">
        <v>102</v>
      </c>
      <c r="AE15" s="7" t="s">
        <v>103</v>
      </c>
      <c r="AF15" s="19" t="s">
        <v>620</v>
      </c>
      <c r="AG15" s="203">
        <f>IFERROR(IF(Y15="Probabilidad",(Q15-(Q15*AB15)),IF(Y15="Impacto",Q15,"")),"")</f>
        <v>0.36</v>
      </c>
      <c r="AH15" s="181" t="str">
        <f t="shared" ref="AH15" si="13">IFERROR(IF(AG15="","",IF(AG15&lt;=0.2,"Muy Baja",IF(AG15&lt;=0.4,"Baja",IF(AG15&lt;=0.6,"Media",IF(AG15&lt;=0.8,"Alta","Muy Alta"))))),"")</f>
        <v>Baja</v>
      </c>
      <c r="AI15" s="203">
        <f>IFERROR(IF(Y15="Impacto",(T15-(T15*AB15)),IF(Y15="Probabilidad",T15,"")),"")</f>
        <v>1</v>
      </c>
      <c r="AJ15" s="181" t="str">
        <f t="shared" si="3"/>
        <v>Catastrófico</v>
      </c>
      <c r="AK15" s="6">
        <f t="shared" ref="AK15:AK46" si="14">+AG15*AI15</f>
        <v>0.36</v>
      </c>
      <c r="AL15" s="184" t="s">
        <v>354</v>
      </c>
      <c r="AM15" s="46" t="s">
        <v>354</v>
      </c>
      <c r="AN15" s="177" t="s">
        <v>132</v>
      </c>
      <c r="AO15" s="179"/>
      <c r="AP15" s="179"/>
      <c r="AQ15" s="208"/>
      <c r="AR15" s="209"/>
      <c r="AS15" s="179"/>
      <c r="AT15" s="197"/>
      <c r="AU15" s="75"/>
      <c r="AV15" s="8"/>
      <c r="AW15" s="8"/>
      <c r="AX15" s="8"/>
      <c r="AY15" s="8"/>
      <c r="AZ15" s="8"/>
      <c r="BA15" s="8"/>
      <c r="BB15" s="8"/>
      <c r="BC15" s="8"/>
      <c r="BD15" s="8"/>
      <c r="BE15" s="8"/>
      <c r="BF15" s="8"/>
      <c r="BG15" s="8"/>
      <c r="BH15" s="8"/>
      <c r="BI15" s="8"/>
      <c r="BJ15" s="8"/>
      <c r="BK15" s="8"/>
      <c r="BL15" s="8"/>
      <c r="BM15" s="8"/>
      <c r="BN15" s="8"/>
      <c r="BO15" s="85"/>
      <c r="BP15" s="201"/>
      <c r="BQ15" s="201"/>
      <c r="BR15" s="201"/>
      <c r="BS15" s="201"/>
      <c r="BT15" s="201"/>
      <c r="BU15" s="201"/>
      <c r="BV15" s="201"/>
    </row>
    <row r="16" spans="1:74" s="48" customFormat="1" ht="126.75" customHeight="1" x14ac:dyDescent="0.25">
      <c r="A16" s="53"/>
      <c r="B16" s="264" t="s">
        <v>138</v>
      </c>
      <c r="C16" s="186" t="s">
        <v>138</v>
      </c>
      <c r="D16" s="298" t="s">
        <v>147</v>
      </c>
      <c r="E16" s="267" t="s">
        <v>621</v>
      </c>
      <c r="F16" s="267" t="s">
        <v>126</v>
      </c>
      <c r="G16" s="286" t="s">
        <v>622</v>
      </c>
      <c r="H16" s="286" t="s">
        <v>148</v>
      </c>
      <c r="I16" s="286" t="s">
        <v>92</v>
      </c>
      <c r="J16" s="264" t="s">
        <v>128</v>
      </c>
      <c r="K16" s="264" t="s">
        <v>94</v>
      </c>
      <c r="L16" s="286" t="s">
        <v>149</v>
      </c>
      <c r="M16" s="264" t="s">
        <v>130</v>
      </c>
      <c r="N16" s="286" t="s">
        <v>150</v>
      </c>
      <c r="O16" s="294">
        <v>6</v>
      </c>
      <c r="P16" s="262" t="str">
        <f>IF(O16&lt;=0,"",IF(O16&lt;=2,"Muy Baja",IF(O16&lt;=24,"Baja",IF(O16&lt;=500,"Media",IF(O16&lt;=5000,"Alta","Muy Alta")))))</f>
        <v>Baja</v>
      </c>
      <c r="Q16" s="263">
        <f>IF(P16="","",IF(P16="Muy Baja",0.2,IF(P16="Baja",0.4,IF(P16="Media",0.6,IF(P16="Alta",0.8,IF(P16="Muy Alta",1,))))))</f>
        <v>0.4</v>
      </c>
      <c r="R16" s="336" t="str">
        <f>+'Tabla Impacto'!AM27</f>
        <v>Mayor</v>
      </c>
      <c r="S16" s="262" t="str">
        <f>+R16</f>
        <v>Mayor</v>
      </c>
      <c r="T16" s="282">
        <f>+VLOOKUP(S16,Impacto!B$5:C$9,2,FALSE)</f>
        <v>0.8</v>
      </c>
      <c r="U16" s="276">
        <f>+Q16*T16</f>
        <v>0.32000000000000006</v>
      </c>
      <c r="V16" s="284" t="str">
        <f>+IF(U16&lt;=11%,"Bajo",IF(AND(U16&gt;=12%,U16&lt;=39%),"Moderado",IF(AND(U16&gt;=40%,U16&lt;=64%),"Alto",IF(U16&gt;64%,"Extremo",""))))</f>
        <v>Moderado</v>
      </c>
      <c r="W16" s="20">
        <v>1</v>
      </c>
      <c r="X16" s="117" t="s">
        <v>623</v>
      </c>
      <c r="Y16" s="18" t="str">
        <f t="shared" ref="Y16:Y19" si="15">IF(OR(Z16="Preventivo",Z16="Detectivo"),"Probabilidad",IF(Z16="Correctivo","Impacto",""))</f>
        <v>Probabilidad</v>
      </c>
      <c r="Z16" s="7" t="s">
        <v>151</v>
      </c>
      <c r="AA16" s="7" t="s">
        <v>152</v>
      </c>
      <c r="AB16" s="6" t="str">
        <f t="shared" ref="AB16:AB19" si="16">IF(AND(Z16="Preventivo",AA16="Automático"),"50%",IF(AND(Z16="Preventivo",AA16="Manual"),"40%",IF(AND(Z16="Detectivo",AA16="Automático"),"40%",IF(AND(Z16="Detectivo",AA16="Manual"),"30%",IF(AND(Z16="Correctivo",AA16="Automático"),"35%",IF(AND(Z16="Correctivo",AA16="Manual"),"25%",""))))))</f>
        <v>40%</v>
      </c>
      <c r="AC16" s="7" t="s">
        <v>153</v>
      </c>
      <c r="AD16" s="7" t="s">
        <v>154</v>
      </c>
      <c r="AE16" s="7" t="s">
        <v>155</v>
      </c>
      <c r="AF16" s="19" t="s">
        <v>624</v>
      </c>
      <c r="AG16" s="203">
        <f>IFERROR(IF(Y16="Probabilidad",(Q16-(Q16*AB16)),IF(Y16="Impacto",Q16,"")),"")</f>
        <v>0.24</v>
      </c>
      <c r="AH16" s="181" t="str">
        <f t="shared" ref="AH16:AH20" si="17">IFERROR(IF(AG16="","",IF(AG16&lt;=0.2,"Muy Baja",IF(AG16&lt;=0.4,"Baja",IF(AG16&lt;=0.6,"Media",IF(AG16&lt;=0.8,"Alta","Muy Alta"))))),"")</f>
        <v>Baja</v>
      </c>
      <c r="AI16" s="203">
        <f>IFERROR(IF(Y16="Impacto",(T16-(T16*AB16)),IF(Y16="Probabilidad",T16,"")),"")</f>
        <v>0.8</v>
      </c>
      <c r="AJ16" s="181" t="str">
        <f t="shared" si="3"/>
        <v>Mayor</v>
      </c>
      <c r="AK16" s="6">
        <f t="shared" si="14"/>
        <v>0.192</v>
      </c>
      <c r="AL16" s="184" t="str">
        <f t="shared" ref="AL16:AL46" si="18">+IF(AK16&lt;=11%,"Bajo",IF(AND(AK16&gt;=12%,AK16&lt;=39%),"Moderado",IF(AND(AK16&gt;=40%,AK16&lt;=64%),"Alto",IF(AK16&gt;64%,"Extremo",""))))</f>
        <v>Moderado</v>
      </c>
      <c r="AM16" s="274" t="str">
        <f>+AL17</f>
        <v>Moderado</v>
      </c>
      <c r="AN16" s="278" t="s">
        <v>156</v>
      </c>
      <c r="AO16" s="286"/>
      <c r="AP16" s="286"/>
      <c r="AQ16" s="292"/>
      <c r="AR16" s="293"/>
      <c r="AS16" s="286"/>
      <c r="AT16" s="272"/>
      <c r="AU16" s="55"/>
      <c r="AV16" s="53"/>
      <c r="AW16" s="53"/>
      <c r="AX16" s="53"/>
      <c r="AY16" s="53"/>
      <c r="AZ16" s="53"/>
      <c r="BA16" s="53"/>
      <c r="BB16" s="53"/>
      <c r="BC16" s="53"/>
      <c r="BD16" s="53"/>
      <c r="BE16" s="53"/>
      <c r="BF16" s="53"/>
      <c r="BG16" s="53"/>
      <c r="BH16" s="53"/>
      <c r="BI16" s="53"/>
      <c r="BJ16" s="53"/>
      <c r="BK16" s="53"/>
      <c r="BL16" s="53"/>
      <c r="BM16" s="53"/>
      <c r="BN16" s="53"/>
      <c r="BO16" s="51"/>
      <c r="BP16" s="39"/>
      <c r="BQ16" s="39"/>
      <c r="BR16" s="39"/>
      <c r="BS16" s="39"/>
      <c r="BT16" s="39"/>
      <c r="BU16" s="39"/>
      <c r="BV16" s="39"/>
    </row>
    <row r="17" spans="2:74" ht="93" customHeight="1" x14ac:dyDescent="0.2">
      <c r="B17" s="265"/>
      <c r="C17" s="186" t="s">
        <v>138</v>
      </c>
      <c r="D17" s="299"/>
      <c r="E17" s="267"/>
      <c r="F17" s="267"/>
      <c r="G17" s="287"/>
      <c r="H17" s="287"/>
      <c r="I17" s="287"/>
      <c r="J17" s="265"/>
      <c r="K17" s="265"/>
      <c r="L17" s="287"/>
      <c r="M17" s="265"/>
      <c r="N17" s="287"/>
      <c r="O17" s="294"/>
      <c r="P17" s="262"/>
      <c r="Q17" s="263"/>
      <c r="R17" s="336"/>
      <c r="S17" s="262"/>
      <c r="T17" s="283"/>
      <c r="U17" s="277"/>
      <c r="V17" s="285"/>
      <c r="W17" s="20">
        <v>2</v>
      </c>
      <c r="X17" s="40" t="s">
        <v>625</v>
      </c>
      <c r="Y17" s="18" t="str">
        <f t="shared" si="15"/>
        <v>Impacto</v>
      </c>
      <c r="Z17" s="7" t="s">
        <v>157</v>
      </c>
      <c r="AA17" s="7" t="s">
        <v>100</v>
      </c>
      <c r="AB17" s="6" t="str">
        <f t="shared" si="16"/>
        <v>25%</v>
      </c>
      <c r="AC17" s="7" t="s">
        <v>101</v>
      </c>
      <c r="AD17" s="7" t="s">
        <v>102</v>
      </c>
      <c r="AE17" s="7" t="s">
        <v>103</v>
      </c>
      <c r="AF17" s="147" t="s">
        <v>626</v>
      </c>
      <c r="AG17" s="203">
        <v>0.2</v>
      </c>
      <c r="AH17" s="181" t="s">
        <v>490</v>
      </c>
      <c r="AI17" s="203">
        <v>0.8</v>
      </c>
      <c r="AJ17" s="181" t="s">
        <v>137</v>
      </c>
      <c r="AK17" s="6">
        <f t="shared" si="14"/>
        <v>0.16000000000000003</v>
      </c>
      <c r="AL17" s="184" t="str">
        <f t="shared" si="18"/>
        <v>Moderado</v>
      </c>
      <c r="AM17" s="275"/>
      <c r="AN17" s="279"/>
      <c r="AO17" s="287"/>
      <c r="AP17" s="287"/>
      <c r="AQ17" s="292"/>
      <c r="AR17" s="293"/>
      <c r="AS17" s="287"/>
      <c r="AT17" s="273"/>
      <c r="AU17" s="53"/>
      <c r="BO17" s="4"/>
      <c r="BP17" s="4"/>
      <c r="BQ17" s="4"/>
      <c r="BR17" s="4"/>
      <c r="BS17" s="4"/>
      <c r="BT17" s="4"/>
      <c r="BU17" s="4"/>
      <c r="BV17" s="4"/>
    </row>
    <row r="18" spans="2:74" ht="97.5" customHeight="1" x14ac:dyDescent="0.2">
      <c r="B18" s="186" t="s">
        <v>138</v>
      </c>
      <c r="C18" s="186" t="s">
        <v>138</v>
      </c>
      <c r="D18" s="179" t="s">
        <v>158</v>
      </c>
      <c r="E18" s="188" t="s">
        <v>627</v>
      </c>
      <c r="F18" s="179" t="s">
        <v>159</v>
      </c>
      <c r="G18" s="179" t="s">
        <v>160</v>
      </c>
      <c r="H18" s="189" t="s">
        <v>91</v>
      </c>
      <c r="I18" s="189" t="s">
        <v>92</v>
      </c>
      <c r="J18" s="179" t="s">
        <v>93</v>
      </c>
      <c r="K18" s="179" t="s">
        <v>94</v>
      </c>
      <c r="L18" s="189" t="s">
        <v>129</v>
      </c>
      <c r="M18" s="179" t="s">
        <v>130</v>
      </c>
      <c r="N18" s="189" t="s">
        <v>161</v>
      </c>
      <c r="O18" s="197">
        <v>360</v>
      </c>
      <c r="P18" s="202" t="str">
        <f t="shared" ref="P18:P23" si="19">IF(O18&lt;=0,"",IF(O18&lt;=2,"Muy Baja",IF(O18&lt;=24,"Baja",IF(O18&lt;=500,"Media",IF(O18&lt;=5000,"Alta","Muy Alta")))))</f>
        <v>Media</v>
      </c>
      <c r="Q18" s="203">
        <f>+VLOOKUP(P18,Probabilidad!$B$5:$C$9,2,FALSE)</f>
        <v>0.6</v>
      </c>
      <c r="R18" s="201" t="str">
        <f>+'Tabla Impacto'!AW27</f>
        <v>Catastrófico</v>
      </c>
      <c r="S18" s="181" t="str">
        <f t="shared" ref="S18:S23" si="20">+R18</f>
        <v>Catastrófico</v>
      </c>
      <c r="T18" s="182">
        <f>+VLOOKUP(S18,Impacto!B$5:C$9,2,FALSE)</f>
        <v>1</v>
      </c>
      <c r="U18" s="203">
        <f>+Q18*T18</f>
        <v>0.6</v>
      </c>
      <c r="V18" s="184" t="str">
        <f t="shared" ref="V18:V23" si="21">+IF(U18&lt;=11%,"Bajo",IF(AND(U18&gt;=12%,U18&lt;=39%),"Moderado",IF(AND(U18&gt;=40%,U18&lt;=64%),"Alto",IF(U18&gt;64%,"Extremo",""))))</f>
        <v>Alto</v>
      </c>
      <c r="W18" s="20">
        <v>1</v>
      </c>
      <c r="X18" s="3" t="s">
        <v>162</v>
      </c>
      <c r="Y18" s="18" t="str">
        <f t="shared" si="15"/>
        <v>Probabilidad</v>
      </c>
      <c r="Z18" s="7" t="s">
        <v>99</v>
      </c>
      <c r="AA18" s="7" t="s">
        <v>100</v>
      </c>
      <c r="AB18" s="6" t="str">
        <f t="shared" si="16"/>
        <v>40%</v>
      </c>
      <c r="AC18" s="7" t="s">
        <v>101</v>
      </c>
      <c r="AD18" s="7" t="s">
        <v>102</v>
      </c>
      <c r="AE18" s="7" t="s">
        <v>103</v>
      </c>
      <c r="AF18" s="118" t="s">
        <v>163</v>
      </c>
      <c r="AG18" s="203">
        <f t="shared" ref="AG18:AG23" si="22">IFERROR(IF(Y18="Probabilidad",(Q18-(Q18*AB18)),IF(Y18="Impacto",Q18,"")),"")</f>
        <v>0.36</v>
      </c>
      <c r="AH18" s="181" t="str">
        <f t="shared" si="17"/>
        <v>Baja</v>
      </c>
      <c r="AI18" s="203">
        <f t="shared" ref="AI18:AI23" si="23">IFERROR(IF(Y18="Impacto",(T18-(T18*AB18)),IF(Y18="Probabilidad",T18,"")),"")</f>
        <v>1</v>
      </c>
      <c r="AJ18" s="181" t="s">
        <v>137</v>
      </c>
      <c r="AK18" s="6">
        <f t="shared" si="14"/>
        <v>0.36</v>
      </c>
      <c r="AL18" s="184" t="str">
        <f t="shared" si="18"/>
        <v>Moderado</v>
      </c>
      <c r="AM18" s="46" t="str">
        <f>+AL18</f>
        <v>Moderado</v>
      </c>
      <c r="AN18" s="177" t="s">
        <v>132</v>
      </c>
      <c r="AO18" s="179"/>
      <c r="AP18" s="179"/>
      <c r="AQ18" s="179"/>
      <c r="AR18" s="179"/>
      <c r="AS18" s="179"/>
      <c r="AT18" s="197"/>
    </row>
    <row r="19" spans="2:74" ht="132.75" customHeight="1" x14ac:dyDescent="0.2">
      <c r="B19" s="186" t="s">
        <v>138</v>
      </c>
      <c r="C19" s="186" t="s">
        <v>138</v>
      </c>
      <c r="D19" s="179" t="s">
        <v>164</v>
      </c>
      <c r="E19" s="188" t="s">
        <v>165</v>
      </c>
      <c r="F19" s="188" t="s">
        <v>166</v>
      </c>
      <c r="G19" s="188" t="s">
        <v>167</v>
      </c>
      <c r="H19" s="189" t="s">
        <v>91</v>
      </c>
      <c r="I19" s="189" t="s">
        <v>92</v>
      </c>
      <c r="J19" s="179" t="s">
        <v>93</v>
      </c>
      <c r="K19" s="179" t="s">
        <v>94</v>
      </c>
      <c r="L19" s="189" t="s">
        <v>149</v>
      </c>
      <c r="M19" s="179" t="s">
        <v>168</v>
      </c>
      <c r="N19" s="189" t="s">
        <v>161</v>
      </c>
      <c r="O19" s="197">
        <v>12</v>
      </c>
      <c r="P19" s="202" t="str">
        <f t="shared" si="19"/>
        <v>Baja</v>
      </c>
      <c r="Q19" s="203">
        <f>+VLOOKUP(P19,Probabilidad!$B$5:$C$9,2,FALSE)</f>
        <v>0.4</v>
      </c>
      <c r="R19" s="201" t="str">
        <f>+'Tabla Impacto'!AY27</f>
        <v>Mayor</v>
      </c>
      <c r="S19" s="181" t="s">
        <v>493</v>
      </c>
      <c r="T19" s="182">
        <f>+VLOOKUP(S19,Impacto!B$5:C$9,2,FALSE)</f>
        <v>1</v>
      </c>
      <c r="U19" s="203">
        <f>+Q19*T19</f>
        <v>0.4</v>
      </c>
      <c r="V19" s="184" t="str">
        <f t="shared" si="21"/>
        <v>Alto</v>
      </c>
      <c r="W19" s="20">
        <v>1</v>
      </c>
      <c r="X19" s="142" t="s">
        <v>169</v>
      </c>
      <c r="Y19" s="18" t="str">
        <f t="shared" si="15"/>
        <v>Probabilidad</v>
      </c>
      <c r="Z19" s="7" t="s">
        <v>99</v>
      </c>
      <c r="AA19" s="7" t="s">
        <v>100</v>
      </c>
      <c r="AB19" s="6" t="str">
        <f t="shared" si="16"/>
        <v>40%</v>
      </c>
      <c r="AC19" s="7" t="s">
        <v>101</v>
      </c>
      <c r="AD19" s="7" t="s">
        <v>102</v>
      </c>
      <c r="AE19" s="7" t="s">
        <v>103</v>
      </c>
      <c r="AF19" s="118" t="s">
        <v>170</v>
      </c>
      <c r="AG19" s="203">
        <f t="shared" si="22"/>
        <v>0.24</v>
      </c>
      <c r="AH19" s="181" t="str">
        <f t="shared" si="17"/>
        <v>Baja</v>
      </c>
      <c r="AI19" s="203">
        <f t="shared" si="23"/>
        <v>1</v>
      </c>
      <c r="AJ19" s="181" t="str">
        <f t="shared" ref="AJ19:AJ20" si="24">IFERROR(IF(AI19="","",IF(AI19&lt;=0.2,"Leve",IF(AI19&lt;=0.4,"Menor",IF(AI19&lt;=0.6,"Moderado",IF(AI19&lt;=0.8,"Mayor","Catastrófico"))))),"")</f>
        <v>Catastrófico</v>
      </c>
      <c r="AK19" s="6">
        <f t="shared" si="14"/>
        <v>0.24</v>
      </c>
      <c r="AL19" s="184" t="s">
        <v>354</v>
      </c>
      <c r="AM19" s="46" t="s">
        <v>354</v>
      </c>
      <c r="AN19" s="177" t="s">
        <v>132</v>
      </c>
      <c r="AO19" s="41"/>
      <c r="AP19" s="41"/>
      <c r="AQ19" s="41"/>
      <c r="AR19" s="179"/>
      <c r="AS19" s="47"/>
      <c r="AT19" s="197"/>
    </row>
    <row r="20" spans="2:74" ht="97.5" customHeight="1" x14ac:dyDescent="0.2">
      <c r="B20" s="186" t="s">
        <v>138</v>
      </c>
      <c r="C20" s="186" t="s">
        <v>138</v>
      </c>
      <c r="D20" s="179" t="s">
        <v>171</v>
      </c>
      <c r="E20" s="179" t="s">
        <v>628</v>
      </c>
      <c r="F20" s="179" t="s">
        <v>172</v>
      </c>
      <c r="G20" s="188" t="s">
        <v>167</v>
      </c>
      <c r="H20" s="188" t="s">
        <v>91</v>
      </c>
      <c r="I20" s="188" t="s">
        <v>92</v>
      </c>
      <c r="J20" s="179" t="s">
        <v>93</v>
      </c>
      <c r="K20" s="179" t="s">
        <v>94</v>
      </c>
      <c r="L20" s="188" t="s">
        <v>149</v>
      </c>
      <c r="M20" s="179" t="s">
        <v>145</v>
      </c>
      <c r="N20" s="188" t="s">
        <v>161</v>
      </c>
      <c r="O20" s="20">
        <v>360</v>
      </c>
      <c r="P20" s="202" t="str">
        <f t="shared" si="19"/>
        <v>Media</v>
      </c>
      <c r="Q20" s="203">
        <f>+VLOOKUP(P20,Probabilidad!$B$5:$C$9,2,FALSE)</f>
        <v>0.6</v>
      </c>
      <c r="R20" s="201" t="str">
        <f>+'Tabla Impacto'!CG27</f>
        <v>Catastrófico</v>
      </c>
      <c r="S20" s="181" t="str">
        <f t="shared" si="20"/>
        <v>Catastrófico</v>
      </c>
      <c r="T20" s="202">
        <f>+VLOOKUP(S20,Impacto!B$5:C$9,2,FALSE)</f>
        <v>1</v>
      </c>
      <c r="U20" s="203">
        <f t="shared" ref="U20" si="25">+Q20*T20</f>
        <v>0.6</v>
      </c>
      <c r="V20" s="184" t="str">
        <f t="shared" si="21"/>
        <v>Alto</v>
      </c>
      <c r="W20" s="20">
        <v>1</v>
      </c>
      <c r="X20" s="222" t="s">
        <v>629</v>
      </c>
      <c r="Y20" s="18" t="str">
        <f t="shared" ref="Y20" si="26">IF(OR(Z20="Preventivo",Z20="Detectivo"),"Probabilidad",IF(Z20="Correctivo","Impacto",""))</f>
        <v>Probabilidad</v>
      </c>
      <c r="Z20" s="7" t="s">
        <v>99</v>
      </c>
      <c r="AA20" s="7" t="s">
        <v>100</v>
      </c>
      <c r="AB20" s="6" t="str">
        <f t="shared" ref="AB20" si="27">IF(AND(Z20="Preventivo",AA20="Automático"),"50%",IF(AND(Z20="Preventivo",AA20="Manual"),"40%",IF(AND(Z20="Detectivo",AA20="Automático"),"40%",IF(AND(Z20="Detectivo",AA20="Manual"),"30%",IF(AND(Z20="Correctivo",AA20="Automático"),"35%",IF(AND(Z20="Correctivo",AA20="Manual"),"25%",""))))))</f>
        <v>40%</v>
      </c>
      <c r="AC20" s="7" t="s">
        <v>101</v>
      </c>
      <c r="AD20" s="7" t="s">
        <v>102</v>
      </c>
      <c r="AE20" s="7" t="s">
        <v>103</v>
      </c>
      <c r="AF20" s="118" t="s">
        <v>173</v>
      </c>
      <c r="AG20" s="203">
        <f t="shared" si="22"/>
        <v>0.36</v>
      </c>
      <c r="AH20" s="181" t="str">
        <f t="shared" si="17"/>
        <v>Baja</v>
      </c>
      <c r="AI20" s="203">
        <f t="shared" si="23"/>
        <v>1</v>
      </c>
      <c r="AJ20" s="181" t="str">
        <f t="shared" si="24"/>
        <v>Catastrófico</v>
      </c>
      <c r="AK20" s="6">
        <f t="shared" ref="AK20" si="28">+AG20*AI20</f>
        <v>0.36</v>
      </c>
      <c r="AL20" s="184" t="s">
        <v>354</v>
      </c>
      <c r="AM20" s="46" t="s">
        <v>354</v>
      </c>
      <c r="AN20" s="7" t="s">
        <v>132</v>
      </c>
      <c r="AO20" s="188"/>
      <c r="AP20" s="179"/>
      <c r="AQ20" s="125"/>
      <c r="AR20" s="188"/>
      <c r="AS20" s="179"/>
      <c r="AT20" s="197"/>
    </row>
    <row r="21" spans="2:74" ht="203.25" customHeight="1" x14ac:dyDescent="0.2">
      <c r="B21" s="179" t="s">
        <v>174</v>
      </c>
      <c r="C21" s="179" t="s">
        <v>174</v>
      </c>
      <c r="D21" s="186" t="s">
        <v>175</v>
      </c>
      <c r="E21" s="186" t="s">
        <v>630</v>
      </c>
      <c r="F21" s="186" t="s">
        <v>177</v>
      </c>
      <c r="G21" s="186" t="s">
        <v>127</v>
      </c>
      <c r="H21" s="188" t="s">
        <v>148</v>
      </c>
      <c r="I21" s="188" t="s">
        <v>92</v>
      </c>
      <c r="J21" s="179" t="s">
        <v>128</v>
      </c>
      <c r="K21" s="179" t="s">
        <v>94</v>
      </c>
      <c r="L21" s="188" t="s">
        <v>178</v>
      </c>
      <c r="M21" s="186" t="s">
        <v>179</v>
      </c>
      <c r="N21" s="188" t="s">
        <v>180</v>
      </c>
      <c r="O21" s="20">
        <v>35</v>
      </c>
      <c r="P21" s="202" t="str">
        <f t="shared" si="19"/>
        <v>Media</v>
      </c>
      <c r="Q21" s="203">
        <f>+VLOOKUP(P21,Probabilidad!$B$5:$C$9,2,FALSE)</f>
        <v>0.6</v>
      </c>
      <c r="R21" s="201" t="str">
        <f>+'Tabla Impacto'!BE27</f>
        <v>Moderado</v>
      </c>
      <c r="S21" s="181" t="str">
        <f t="shared" si="20"/>
        <v>Moderado</v>
      </c>
      <c r="T21" s="202">
        <f>+VLOOKUP(S21,Impacto!B$5:C$9,2,FALSE)</f>
        <v>0.6</v>
      </c>
      <c r="U21" s="203">
        <f t="shared" ref="U21" si="29">+Q21*T21</f>
        <v>0.36</v>
      </c>
      <c r="V21" s="184" t="str">
        <f t="shared" si="21"/>
        <v>Moderado</v>
      </c>
      <c r="W21" s="20">
        <v>1</v>
      </c>
      <c r="X21" s="143" t="s">
        <v>631</v>
      </c>
      <c r="Y21" s="18" t="str">
        <f t="shared" ref="Y21:Y26" si="30">IF(OR(Z21="Preventivo",Z21="Detectivo"),"Probabilidad",IF(Z21="Correctivo","Impacto",""))</f>
        <v>Probabilidad</v>
      </c>
      <c r="Z21" s="7" t="s">
        <v>99</v>
      </c>
      <c r="AA21" s="7" t="s">
        <v>100</v>
      </c>
      <c r="AB21" s="6" t="str">
        <f t="shared" ref="AB21:AB26" si="31">IF(AND(Z21="Preventivo",AA21="Automático"),"50%",IF(AND(Z21="Preventivo",AA21="Manual"),"40%",IF(AND(Z21="Detectivo",AA21="Automático"),"40%",IF(AND(Z21="Detectivo",AA21="Manual"),"30%",IF(AND(Z21="Correctivo",AA21="Automático"),"35%",IF(AND(Z21="Correctivo",AA21="Manual"),"25%",""))))))</f>
        <v>40%</v>
      </c>
      <c r="AC21" s="7" t="s">
        <v>101</v>
      </c>
      <c r="AD21" s="7" t="s">
        <v>102</v>
      </c>
      <c r="AE21" s="7" t="s">
        <v>103</v>
      </c>
      <c r="AF21" s="126" t="s">
        <v>181</v>
      </c>
      <c r="AG21" s="203">
        <f t="shared" si="22"/>
        <v>0.36</v>
      </c>
      <c r="AH21" s="181" t="str">
        <f t="shared" ref="AH21:AH26" si="32">IFERROR(IF(AG21="","",IF(AG21&lt;=0.2,"Muy Baja",IF(AG21&lt;=0.4,"Baja",IF(AG21&lt;=0.6,"Media",IF(AG21&lt;=0.8,"Alta","Muy Alta"))))),"")</f>
        <v>Baja</v>
      </c>
      <c r="AI21" s="203">
        <f t="shared" si="23"/>
        <v>0.6</v>
      </c>
      <c r="AJ21" s="181" t="str">
        <f t="shared" ref="AJ21:AJ26" si="33">IFERROR(IF(AI21="","",IF(AI21&lt;=0.2,"Leve",IF(AI21&lt;=0.4,"Menor",IF(AI21&lt;=0.6,"Moderado",IF(AI21&lt;=0.8,"Mayor","Catastrófico"))))),"")</f>
        <v>Moderado</v>
      </c>
      <c r="AK21" s="6">
        <f t="shared" si="14"/>
        <v>0.216</v>
      </c>
      <c r="AL21" s="184" t="str">
        <f t="shared" si="18"/>
        <v>Moderado</v>
      </c>
      <c r="AM21" s="46" t="str">
        <f>+AL21</f>
        <v>Moderado</v>
      </c>
      <c r="AN21" s="7" t="s">
        <v>132</v>
      </c>
      <c r="AO21" s="188"/>
      <c r="AP21" s="179"/>
      <c r="AQ21" s="125"/>
      <c r="AR21" s="188"/>
      <c r="AS21" s="179"/>
      <c r="AT21" s="197"/>
    </row>
    <row r="22" spans="2:74" ht="177.75" customHeight="1" x14ac:dyDescent="0.2">
      <c r="B22" s="179" t="s">
        <v>182</v>
      </c>
      <c r="C22" s="179" t="s">
        <v>182</v>
      </c>
      <c r="D22" s="20" t="s">
        <v>183</v>
      </c>
      <c r="E22" s="179" t="s">
        <v>632</v>
      </c>
      <c r="F22" s="179" t="s">
        <v>184</v>
      </c>
      <c r="G22" s="179" t="s">
        <v>185</v>
      </c>
      <c r="H22" s="188" t="s">
        <v>186</v>
      </c>
      <c r="I22" s="188" t="s">
        <v>92</v>
      </c>
      <c r="J22" s="179" t="s">
        <v>128</v>
      </c>
      <c r="K22" s="179" t="s">
        <v>94</v>
      </c>
      <c r="L22" s="188" t="s">
        <v>95</v>
      </c>
      <c r="M22" s="179" t="s">
        <v>187</v>
      </c>
      <c r="N22" s="188" t="s">
        <v>180</v>
      </c>
      <c r="O22" s="20">
        <v>200</v>
      </c>
      <c r="P22" s="202" t="str">
        <f t="shared" si="19"/>
        <v>Media</v>
      </c>
      <c r="Q22" s="203">
        <f>+VLOOKUP(P22,Probabilidad!$B$5:$C$9,2,FALSE)</f>
        <v>0.6</v>
      </c>
      <c r="R22" s="201" t="str">
        <f>+'Tabla Impacto'!CC27</f>
        <v>Mayor</v>
      </c>
      <c r="S22" s="181" t="str">
        <f t="shared" si="20"/>
        <v>Mayor</v>
      </c>
      <c r="T22" s="202">
        <f>+VLOOKUP(S22,Impacto!B$5:C$9,2,FALSE)</f>
        <v>0.8</v>
      </c>
      <c r="U22" s="203">
        <f>+Q22*T22</f>
        <v>0.48</v>
      </c>
      <c r="V22" s="184" t="str">
        <f t="shared" si="21"/>
        <v>Alto</v>
      </c>
      <c r="W22" s="20">
        <v>1</v>
      </c>
      <c r="X22" s="142" t="s">
        <v>633</v>
      </c>
      <c r="Y22" s="18" t="str">
        <f t="shared" si="30"/>
        <v>Probabilidad</v>
      </c>
      <c r="Z22" s="7" t="s">
        <v>99</v>
      </c>
      <c r="AA22" s="7" t="s">
        <v>100</v>
      </c>
      <c r="AB22" s="6" t="str">
        <f t="shared" si="31"/>
        <v>40%</v>
      </c>
      <c r="AC22" s="7" t="s">
        <v>101</v>
      </c>
      <c r="AD22" s="7" t="s">
        <v>102</v>
      </c>
      <c r="AE22" s="7" t="s">
        <v>103</v>
      </c>
      <c r="AF22" s="118" t="s">
        <v>634</v>
      </c>
      <c r="AG22" s="203">
        <f t="shared" si="22"/>
        <v>0.36</v>
      </c>
      <c r="AH22" s="181" t="str">
        <f t="shared" si="32"/>
        <v>Baja</v>
      </c>
      <c r="AI22" s="203">
        <f t="shared" si="23"/>
        <v>0.8</v>
      </c>
      <c r="AJ22" s="181" t="str">
        <f t="shared" si="33"/>
        <v>Mayor</v>
      </c>
      <c r="AK22" s="6">
        <f t="shared" si="14"/>
        <v>0.28799999999999998</v>
      </c>
      <c r="AL22" s="184" t="str">
        <f t="shared" si="18"/>
        <v>Moderado</v>
      </c>
      <c r="AM22" s="46" t="str">
        <f>+AL22</f>
        <v>Moderado</v>
      </c>
      <c r="AN22" s="7" t="s">
        <v>132</v>
      </c>
      <c r="AO22" s="179"/>
      <c r="AP22" s="20"/>
      <c r="AQ22" s="127"/>
      <c r="AR22" s="188"/>
      <c r="AS22" s="179"/>
      <c r="AT22" s="197"/>
    </row>
    <row r="23" spans="2:74" ht="138" customHeight="1" x14ac:dyDescent="0.2">
      <c r="B23" s="280" t="s">
        <v>188</v>
      </c>
      <c r="C23" s="179" t="s">
        <v>188</v>
      </c>
      <c r="D23" s="266" t="s">
        <v>189</v>
      </c>
      <c r="E23" s="267" t="s">
        <v>635</v>
      </c>
      <c r="F23" s="267" t="s">
        <v>126</v>
      </c>
      <c r="G23" s="267" t="s">
        <v>191</v>
      </c>
      <c r="H23" s="267" t="s">
        <v>91</v>
      </c>
      <c r="I23" s="267" t="s">
        <v>92</v>
      </c>
      <c r="J23" s="280" t="s">
        <v>128</v>
      </c>
      <c r="K23" s="280" t="s">
        <v>94</v>
      </c>
      <c r="L23" s="267" t="s">
        <v>129</v>
      </c>
      <c r="M23" s="280" t="s">
        <v>192</v>
      </c>
      <c r="N23" s="267" t="s">
        <v>97</v>
      </c>
      <c r="O23" s="266">
        <v>60</v>
      </c>
      <c r="P23" s="338" t="str">
        <f t="shared" si="19"/>
        <v>Media</v>
      </c>
      <c r="Q23" s="337">
        <f>+VLOOKUP(P23,Probabilidad!$B$5:$C$9,2,FALSE)</f>
        <v>0.6</v>
      </c>
      <c r="R23" s="336" t="str">
        <f>+'Tabla Impacto'!AO27</f>
        <v>Catastrófico</v>
      </c>
      <c r="S23" s="262" t="str">
        <f t="shared" si="20"/>
        <v>Catastrófico</v>
      </c>
      <c r="T23" s="338">
        <f>+VLOOKUP(S23,Impacto!B$5:C$9,2,FALSE)</f>
        <v>1</v>
      </c>
      <c r="U23" s="337">
        <f>+Q23*T23</f>
        <v>0.6</v>
      </c>
      <c r="V23" s="342" t="str">
        <f t="shared" si="21"/>
        <v>Alto</v>
      </c>
      <c r="W23" s="20">
        <v>1</v>
      </c>
      <c r="X23" s="117" t="s">
        <v>636</v>
      </c>
      <c r="Y23" s="18" t="str">
        <f>IF(OR(Z23="Preventivo",Z23="Detectivo"),"Probabilidad",IF(Z23="Correctivo","Impacto",""))</f>
        <v>Probabilidad</v>
      </c>
      <c r="Z23" s="7" t="s">
        <v>99</v>
      </c>
      <c r="AA23" s="7" t="s">
        <v>100</v>
      </c>
      <c r="AB23" s="6" t="str">
        <f>IF(AND(Z23="Preventivo",AA23="Automático"),"50%",IF(AND(Z23="Preventivo",AA23="Manual"),"40%",IF(AND(Z23="Detectivo",AA23="Automático"),"40%",IF(AND(Z23="Detectivo",AA23="Manual"),"30%",IF(AND(Z23="Correctivo",AA23="Automático"),"35%",IF(AND(Z23="Correctivo",AA23="Manual"),"25%",""))))))</f>
        <v>40%</v>
      </c>
      <c r="AC23" s="7" t="s">
        <v>101</v>
      </c>
      <c r="AD23" s="7" t="s">
        <v>102</v>
      </c>
      <c r="AE23" s="7" t="s">
        <v>103</v>
      </c>
      <c r="AF23" s="19" t="s">
        <v>193</v>
      </c>
      <c r="AG23" s="203">
        <f t="shared" si="22"/>
        <v>0.36</v>
      </c>
      <c r="AH23" s="181" t="str">
        <f>IFERROR(IF(AG23="","",IF(AG23&lt;=0.2,"Muy Baja",IF(AG23&lt;=0.4,"Baja",IF(AG23&lt;=0.6,"Media",IF(AG23&lt;=0.8,"Alta","Muy Alta"))))),"")</f>
        <v>Baja</v>
      </c>
      <c r="AI23" s="203">
        <f t="shared" si="23"/>
        <v>1</v>
      </c>
      <c r="AJ23" s="181" t="str">
        <f>IFERROR(IF(AI23="","",IF(AI23&lt;=0.2,"Leve",IF(AI23&lt;=0.4,"Menor",IF(AI23&lt;=0.6,"Moderado",IF(AI23&lt;=0.8,"Mayor","Catastrófico"))))),"")</f>
        <v>Catastrófico</v>
      </c>
      <c r="AK23" s="6">
        <f t="shared" si="14"/>
        <v>0.36</v>
      </c>
      <c r="AL23" s="184" t="s">
        <v>354</v>
      </c>
      <c r="AM23" s="284" t="str">
        <f>+AL24</f>
        <v>Alto</v>
      </c>
      <c r="AN23" s="278" t="s">
        <v>132</v>
      </c>
      <c r="AO23" s="287"/>
      <c r="AP23" s="287"/>
      <c r="AQ23" s="340"/>
      <c r="AR23" s="341"/>
      <c r="AS23" s="287"/>
      <c r="AT23" s="197"/>
    </row>
    <row r="24" spans="2:74" ht="90.75" customHeight="1" x14ac:dyDescent="0.2">
      <c r="B24" s="280"/>
      <c r="C24" s="179" t="s">
        <v>188</v>
      </c>
      <c r="D24" s="266"/>
      <c r="E24" s="267"/>
      <c r="F24" s="267"/>
      <c r="G24" s="267"/>
      <c r="H24" s="267"/>
      <c r="I24" s="267"/>
      <c r="J24" s="280"/>
      <c r="K24" s="280"/>
      <c r="L24" s="267"/>
      <c r="M24" s="280"/>
      <c r="N24" s="267"/>
      <c r="O24" s="266"/>
      <c r="P24" s="338"/>
      <c r="Q24" s="337"/>
      <c r="R24" s="336"/>
      <c r="S24" s="262"/>
      <c r="T24" s="338"/>
      <c r="U24" s="337"/>
      <c r="V24" s="342"/>
      <c r="W24" s="20">
        <v>2</v>
      </c>
      <c r="X24" s="3" t="s">
        <v>615</v>
      </c>
      <c r="Y24" s="18" t="str">
        <f>IF(OR(Z24="Preventivo",Z24="Detectivo"),"Probabilidad",IF(Z24="Correctivo","Impacto",""))</f>
        <v>Probabilidad</v>
      </c>
      <c r="Z24" s="7" t="s">
        <v>99</v>
      </c>
      <c r="AA24" s="7" t="s">
        <v>100</v>
      </c>
      <c r="AB24" s="6" t="str">
        <f>IF(AND(Z24="Preventivo",AA24="Automático"),"50%",IF(AND(Z24="Preventivo",AA24="Manual"),"40%",IF(AND(Z24="Detectivo",AA24="Automático"),"40%",IF(AND(Z24="Detectivo",AA24="Manual"),"30%",IF(AND(Z24="Correctivo",AA24="Automático"),"35%",IF(AND(Z24="Correctivo",AA24="Manual"),"25%",""))))))</f>
        <v>40%</v>
      </c>
      <c r="AC24" s="7" t="s">
        <v>101</v>
      </c>
      <c r="AD24" s="7" t="s">
        <v>102</v>
      </c>
      <c r="AE24" s="7" t="s">
        <v>103</v>
      </c>
      <c r="AF24" s="19" t="s">
        <v>637</v>
      </c>
      <c r="AG24" s="203">
        <f>IFERROR(IF(AND(Y23="Probabilidad",Y24="Probabilidad"),(AG23-(+AG23*AB24)),IF(Y24="Probabilidad",(Q23-(Q23*AB24)),IF(Y24="Impacto",Q23,""))),"")</f>
        <v>0.216</v>
      </c>
      <c r="AH24" s="181" t="str">
        <f>IFERROR(IF(AG24="","",IF(AG24&lt;=0.2,"Muy Baja",IF(AG24&lt;=0.4,"Baja",IF(AG24&lt;=0.6,"Media",IF(AG24&lt;=0.8,"Alta","Muy Alta"))))),"")</f>
        <v>Baja</v>
      </c>
      <c r="AI24" s="203">
        <f>IFERROR(IF(AND(Y23="Impacto",Y24="Impacto"),(AI23-(+AI23*AB24)),IF(Y24="Impacto",(T23-(+T23*AB24)),IF(Y24="Probabilidad",AI23,""))),"")</f>
        <v>1</v>
      </c>
      <c r="AJ24" s="181" t="str">
        <f>IFERROR(IF(AI24="","",IF(AI24&lt;=0.2,"Leve",IF(AI24&lt;=0.4,"Menor",IF(AI24&lt;=0.6,"Moderado",IF(AI24&lt;=0.8,"Mayor","Catastrófico"))))),"")</f>
        <v>Catastrófico</v>
      </c>
      <c r="AK24" s="6">
        <f t="shared" si="14"/>
        <v>0.216</v>
      </c>
      <c r="AL24" s="184" t="s">
        <v>354</v>
      </c>
      <c r="AM24" s="285"/>
      <c r="AN24" s="279"/>
      <c r="AO24" s="267"/>
      <c r="AP24" s="267"/>
      <c r="AQ24" s="289"/>
      <c r="AR24" s="291"/>
      <c r="AS24" s="267"/>
      <c r="AT24" s="197"/>
    </row>
    <row r="25" spans="2:74" ht="137.25" customHeight="1" x14ac:dyDescent="0.2">
      <c r="B25" s="264" t="s">
        <v>194</v>
      </c>
      <c r="C25" s="189" t="s">
        <v>195</v>
      </c>
      <c r="D25" s="298" t="s">
        <v>196</v>
      </c>
      <c r="E25" s="286" t="s">
        <v>197</v>
      </c>
      <c r="F25" s="286" t="s">
        <v>126</v>
      </c>
      <c r="G25" s="286" t="s">
        <v>198</v>
      </c>
      <c r="H25" s="286" t="s">
        <v>91</v>
      </c>
      <c r="I25" s="286" t="s">
        <v>92</v>
      </c>
      <c r="J25" s="264" t="s">
        <v>128</v>
      </c>
      <c r="K25" s="264" t="s">
        <v>94</v>
      </c>
      <c r="L25" s="286" t="s">
        <v>129</v>
      </c>
      <c r="M25" s="264" t="s">
        <v>130</v>
      </c>
      <c r="N25" s="286" t="s">
        <v>97</v>
      </c>
      <c r="O25" s="298">
        <v>60</v>
      </c>
      <c r="P25" s="282" t="str">
        <f>IF(O25&lt;=0,"",IF(O25&lt;=2,"Muy Baja",IF(O25&lt;=24,"Baja",IF(O25&lt;=500,"Media",IF(O25&lt;=5000,"Alta","Muy Alta")))))</f>
        <v>Media</v>
      </c>
      <c r="Q25" s="276">
        <f>+VLOOKUP(P25,Probabilidad!$B$5:$C$9,2,FALSE)</f>
        <v>0.6</v>
      </c>
      <c r="R25" s="301" t="str">
        <f>+'Tabla Impacto'!AS27</f>
        <v>Catastrófico</v>
      </c>
      <c r="S25" s="274" t="str">
        <f>+R25</f>
        <v>Catastrófico</v>
      </c>
      <c r="T25" s="282">
        <f>+VLOOKUP(S25,Impacto!B$5:C$9,2,FALSE)</f>
        <v>1</v>
      </c>
      <c r="U25" s="276">
        <f>+Q25*T25</f>
        <v>0.6</v>
      </c>
      <c r="V25" s="284" t="str">
        <f>+IF(U25&lt;=11%,"Bajo",IF(AND(U25&gt;=12%,U25&lt;=39%),"Moderado",IF(AND(U25&gt;=40%,U25&lt;=64%),"Alto",IF(U25&gt;64%,"Extremo",""))))</f>
        <v>Alto</v>
      </c>
      <c r="W25" s="20">
        <v>1</v>
      </c>
      <c r="X25" s="117" t="s">
        <v>638</v>
      </c>
      <c r="Y25" s="18" t="str">
        <f t="shared" si="30"/>
        <v>Probabilidad</v>
      </c>
      <c r="Z25" s="7" t="s">
        <v>99</v>
      </c>
      <c r="AA25" s="7" t="s">
        <v>100</v>
      </c>
      <c r="AB25" s="6" t="str">
        <f t="shared" si="31"/>
        <v>40%</v>
      </c>
      <c r="AC25" s="7" t="s">
        <v>101</v>
      </c>
      <c r="AD25" s="7" t="s">
        <v>102</v>
      </c>
      <c r="AE25" s="7" t="s">
        <v>103</v>
      </c>
      <c r="AF25" s="19" t="s">
        <v>193</v>
      </c>
      <c r="AG25" s="203">
        <f>IFERROR(IF(Y25="Probabilidad",(Q25-(Q25*AB25)),IF(Y25="Impacto",Q25,"")),"")</f>
        <v>0.36</v>
      </c>
      <c r="AH25" s="181" t="str">
        <f t="shared" si="32"/>
        <v>Baja</v>
      </c>
      <c r="AI25" s="203">
        <f>IFERROR(IF(Y25="Impacto",(T25-(T25*AB25)),IF(Y25="Probabilidad",T25,"")),"")</f>
        <v>1</v>
      </c>
      <c r="AJ25" s="181" t="str">
        <f t="shared" si="33"/>
        <v>Catastrófico</v>
      </c>
      <c r="AK25" s="6">
        <f t="shared" si="14"/>
        <v>0.36</v>
      </c>
      <c r="AL25" s="184" t="s">
        <v>354</v>
      </c>
      <c r="AM25" s="284" t="str">
        <f>+AL26</f>
        <v>Alto</v>
      </c>
      <c r="AN25" s="278" t="s">
        <v>132</v>
      </c>
      <c r="AO25" s="286"/>
      <c r="AP25" s="286"/>
      <c r="AQ25" s="288"/>
      <c r="AR25" s="290"/>
      <c r="AS25" s="286"/>
      <c r="AT25" s="286"/>
    </row>
    <row r="26" spans="2:74" ht="93" customHeight="1" x14ac:dyDescent="0.2">
      <c r="B26" s="265"/>
      <c r="C26" s="189" t="s">
        <v>195</v>
      </c>
      <c r="D26" s="300"/>
      <c r="E26" s="287"/>
      <c r="F26" s="287"/>
      <c r="G26" s="287"/>
      <c r="H26" s="287"/>
      <c r="I26" s="287"/>
      <c r="J26" s="265"/>
      <c r="K26" s="265"/>
      <c r="L26" s="287"/>
      <c r="M26" s="265"/>
      <c r="N26" s="287"/>
      <c r="O26" s="300"/>
      <c r="P26" s="283"/>
      <c r="Q26" s="277"/>
      <c r="R26" s="302"/>
      <c r="S26" s="303"/>
      <c r="T26" s="283"/>
      <c r="U26" s="277"/>
      <c r="V26" s="285"/>
      <c r="W26" s="20">
        <v>2</v>
      </c>
      <c r="X26" s="40" t="s">
        <v>615</v>
      </c>
      <c r="Y26" s="18" t="str">
        <f t="shared" si="30"/>
        <v>Probabilidad</v>
      </c>
      <c r="Z26" s="7" t="s">
        <v>99</v>
      </c>
      <c r="AA26" s="7" t="s">
        <v>100</v>
      </c>
      <c r="AB26" s="6" t="str">
        <f t="shared" si="31"/>
        <v>40%</v>
      </c>
      <c r="AC26" s="7" t="s">
        <v>101</v>
      </c>
      <c r="AD26" s="7" t="s">
        <v>102</v>
      </c>
      <c r="AE26" s="7" t="s">
        <v>103</v>
      </c>
      <c r="AF26" s="147" t="s">
        <v>639</v>
      </c>
      <c r="AG26" s="203">
        <f>IFERROR(IF(AND(Y25="Probabilidad",Y26="Probabilidad"),(AG25-(+AG25*AB26)),IF(Y26="Probabilidad",(Q25-(Q25*AB26)),IF(Y26="Impacto",Q25,""))),"")</f>
        <v>0.216</v>
      </c>
      <c r="AH26" s="181" t="str">
        <f t="shared" si="32"/>
        <v>Baja</v>
      </c>
      <c r="AI26" s="203">
        <f>IFERROR(IF(AND(Y25="Impacto",Y26="Impacto"),(AI25-(+AI25*AB26)),IF(Y26="Impacto",(T25-(+T25*AB26)),IF(Y26="Probabilidad",AI25,""))),"")</f>
        <v>1</v>
      </c>
      <c r="AJ26" s="181" t="str">
        <f t="shared" si="33"/>
        <v>Catastrófico</v>
      </c>
      <c r="AK26" s="6">
        <f t="shared" si="14"/>
        <v>0.216</v>
      </c>
      <c r="AL26" s="184" t="s">
        <v>354</v>
      </c>
      <c r="AM26" s="285"/>
      <c r="AN26" s="279"/>
      <c r="AO26" s="287"/>
      <c r="AP26" s="287"/>
      <c r="AQ26" s="289"/>
      <c r="AR26" s="291"/>
      <c r="AS26" s="287"/>
      <c r="AT26" s="287"/>
    </row>
    <row r="27" spans="2:74" ht="126.75" customHeight="1" x14ac:dyDescent="0.2">
      <c r="B27" s="179" t="s">
        <v>199</v>
      </c>
      <c r="C27" s="179" t="s">
        <v>199</v>
      </c>
      <c r="D27" s="20" t="s">
        <v>200</v>
      </c>
      <c r="E27" s="188" t="s">
        <v>640</v>
      </c>
      <c r="F27" s="188" t="s">
        <v>201</v>
      </c>
      <c r="G27" s="188" t="s">
        <v>202</v>
      </c>
      <c r="H27" s="188" t="s">
        <v>91</v>
      </c>
      <c r="I27" s="188" t="s">
        <v>92</v>
      </c>
      <c r="J27" s="179" t="s">
        <v>128</v>
      </c>
      <c r="K27" s="179" t="s">
        <v>94</v>
      </c>
      <c r="L27" s="188" t="s">
        <v>203</v>
      </c>
      <c r="M27" s="179" t="s">
        <v>145</v>
      </c>
      <c r="N27" s="188" t="s">
        <v>146</v>
      </c>
      <c r="O27" s="20">
        <v>23</v>
      </c>
      <c r="P27" s="202" t="str">
        <f>IF(O27&lt;=0,"",IF(O27&lt;=2,"Muy Baja",IF(O27&lt;=24,"Baja",IF(O27&lt;=500,"Media",IF(O27&lt;=5000,"Alta","Muy Alta")))))</f>
        <v>Baja</v>
      </c>
      <c r="Q27" s="203">
        <f>+VLOOKUP(P27,Probabilidad!$B$5:$C$9,2,FALSE)</f>
        <v>0.4</v>
      </c>
      <c r="R27" s="201" t="str">
        <f>+'Tabla Impacto'!AQ27</f>
        <v>Catastrófico</v>
      </c>
      <c r="S27" s="181" t="str">
        <f>+R27</f>
        <v>Catastrófico</v>
      </c>
      <c r="T27" s="202">
        <f>+VLOOKUP(S27,Impacto!B$5:C$9,2,FALSE)</f>
        <v>1</v>
      </c>
      <c r="U27" s="203">
        <f>+Q27*T27</f>
        <v>0.4</v>
      </c>
      <c r="V27" s="184" t="str">
        <f>+IF(U27&lt;=11%,"Bajo",IF(AND(U27&gt;=12%,U27&lt;=39%),"Moderado",IF(AND(U27&gt;=40%,U27&lt;=64%),"Alto",IF(U27&gt;64%,"Extremo",""))))</f>
        <v>Alto</v>
      </c>
      <c r="W27" s="20">
        <v>1</v>
      </c>
      <c r="X27" s="3" t="s">
        <v>641</v>
      </c>
      <c r="Y27" s="18" t="str">
        <f>IF(OR(Z27="Preventivo",Z27="Detectivo"),"Probabilidad",IF(Z27="Correctivo","Impacto",""))</f>
        <v>Probabilidad</v>
      </c>
      <c r="Z27" s="7" t="s">
        <v>99</v>
      </c>
      <c r="AA27" s="7" t="s">
        <v>100</v>
      </c>
      <c r="AB27" s="6" t="str">
        <f>IF(AND(Z27="Preventivo",AA27="Automático"),"50%",IF(AND(Z27="Preventivo",AA27="Manual"),"40%",IF(AND(Z27="Detectivo",AA27="Automático"),"40%",IF(AND(Z27="Detectivo",AA27="Manual"),"30%",IF(AND(Z27="Correctivo",AA27="Automático"),"35%",IF(AND(Z27="Correctivo",AA27="Manual"),"25%",""))))))</f>
        <v>40%</v>
      </c>
      <c r="AC27" s="7" t="s">
        <v>101</v>
      </c>
      <c r="AD27" s="7" t="s">
        <v>102</v>
      </c>
      <c r="AE27" s="7" t="s">
        <v>103</v>
      </c>
      <c r="AF27" s="19" t="s">
        <v>642</v>
      </c>
      <c r="AG27" s="203">
        <f>IFERROR(IF(Y27="Probabilidad",(Q27-(Q27*AB27)),IF(Y27="Impacto",Q27,"")),"")</f>
        <v>0.24</v>
      </c>
      <c r="AH27" s="181" t="str">
        <f>IFERROR(IF(AG27="","",IF(AG27&lt;=0.2,"Muy Baja",IF(AG27&lt;=0.4,"Baja",IF(AG27&lt;=0.6,"Media",IF(AG27&lt;=0.8,"Alta","Muy Alta"))))),"")</f>
        <v>Baja</v>
      </c>
      <c r="AI27" s="203">
        <f>IFERROR(IF(Y27="Impacto",(T27-(T27*AB27)),IF(Y27="Probabilidad",T27,"")),"")</f>
        <v>1</v>
      </c>
      <c r="AJ27" s="181" t="str">
        <f>IFERROR(IF(AI27="","",IF(AI27&lt;=0.2,"Leve",IF(AI27&lt;=0.4,"Menor",IF(AI27&lt;=0.6,"Moderado",IF(AI27&lt;=0.8,"Mayor","Catastrófico"))))),"")</f>
        <v>Catastrófico</v>
      </c>
      <c r="AK27" s="6">
        <f t="shared" si="14"/>
        <v>0.24</v>
      </c>
      <c r="AL27" s="184" t="s">
        <v>354</v>
      </c>
      <c r="AM27" s="46" t="str">
        <f>+AL27</f>
        <v>Alto</v>
      </c>
      <c r="AN27" s="7" t="s">
        <v>132</v>
      </c>
      <c r="AO27" s="179"/>
      <c r="AP27" s="179"/>
      <c r="AQ27" s="208"/>
      <c r="AR27" s="209"/>
      <c r="AS27" s="179"/>
      <c r="AT27" s="197"/>
    </row>
    <row r="28" spans="2:74" ht="108.75" customHeight="1" x14ac:dyDescent="0.2">
      <c r="B28" s="179" t="s">
        <v>199</v>
      </c>
      <c r="C28" s="179" t="s">
        <v>199</v>
      </c>
      <c r="D28" s="186" t="s">
        <v>204</v>
      </c>
      <c r="E28" s="186" t="s">
        <v>205</v>
      </c>
      <c r="F28" s="186" t="s">
        <v>206</v>
      </c>
      <c r="G28" s="186" t="s">
        <v>207</v>
      </c>
      <c r="H28" s="188" t="s">
        <v>208</v>
      </c>
      <c r="I28" s="188" t="s">
        <v>92</v>
      </c>
      <c r="J28" s="179" t="s">
        <v>128</v>
      </c>
      <c r="K28" s="179" t="s">
        <v>94</v>
      </c>
      <c r="L28" s="188" t="s">
        <v>129</v>
      </c>
      <c r="M28" s="179" t="s">
        <v>187</v>
      </c>
      <c r="N28" s="188" t="s">
        <v>180</v>
      </c>
      <c r="O28" s="20">
        <v>30</v>
      </c>
      <c r="P28" s="202" t="str">
        <f>IF(O28&lt;=0,"",IF(O28&lt;=2,"Muy Baja",IF(O28&lt;=24,"Baja",IF(O28&lt;=500,"Media",IF(O28&lt;=5000,"Alta","Muy Alta")))))</f>
        <v>Media</v>
      </c>
      <c r="Q28" s="203">
        <f>+VLOOKUP(P28,Probabilidad!$B$5:$C$9,2,FALSE)</f>
        <v>0.6</v>
      </c>
      <c r="R28" s="201" t="str">
        <f>+'Tabla Impacto'!BI27</f>
        <v>Catastrófico</v>
      </c>
      <c r="S28" s="181" t="str">
        <f>+R28</f>
        <v>Catastrófico</v>
      </c>
      <c r="T28" s="202">
        <f>+VLOOKUP(S28,Impacto!B$5:C$9,2,FALSE)</f>
        <v>1</v>
      </c>
      <c r="U28" s="203">
        <f>+Q28*T28</f>
        <v>0.6</v>
      </c>
      <c r="V28" s="184" t="str">
        <f>+IF(U28&lt;=11%,"Bajo",IF(AND(U28&gt;=12%,U28&lt;=39%),"Moderado",IF(AND(U28&gt;=40%,U28&lt;=64%),"Alto",IF(U28&gt;64%,"Extremo",""))))</f>
        <v>Alto</v>
      </c>
      <c r="W28" s="20">
        <v>1</v>
      </c>
      <c r="X28" s="142" t="s">
        <v>643</v>
      </c>
      <c r="Y28" s="18" t="str">
        <f t="shared" ref="Y28:Y33" si="34">IF(OR(Z28="Preventivo",Z28="Detectivo"),"Probabilidad",IF(Z28="Correctivo","Impacto",""))</f>
        <v>Probabilidad</v>
      </c>
      <c r="Z28" s="7" t="s">
        <v>99</v>
      </c>
      <c r="AA28" s="7" t="s">
        <v>100</v>
      </c>
      <c r="AB28" s="6" t="str">
        <f t="shared" ref="AB28:AB33" si="35">IF(AND(Z28="Preventivo",AA28="Automático"),"50%",IF(AND(Z28="Preventivo",AA28="Manual"),"40%",IF(AND(Z28="Detectivo",AA28="Automático"),"40%",IF(AND(Z28="Detectivo",AA28="Manual"),"30%",IF(AND(Z28="Correctivo",AA28="Automático"),"35%",IF(AND(Z28="Correctivo",AA28="Manual"),"25%",""))))))</f>
        <v>40%</v>
      </c>
      <c r="AC28" s="7" t="s">
        <v>101</v>
      </c>
      <c r="AD28" s="7" t="s">
        <v>102</v>
      </c>
      <c r="AE28" s="7" t="s">
        <v>103</v>
      </c>
      <c r="AF28" s="118" t="s">
        <v>644</v>
      </c>
      <c r="AG28" s="203">
        <f>IFERROR(IF(Y28="Probabilidad",(Q28-(Q28*AB28)),IF(Y28="Impacto",Q28,"")),"")</f>
        <v>0.36</v>
      </c>
      <c r="AH28" s="181" t="str">
        <f t="shared" ref="AH28:AH33" si="36">IFERROR(IF(AG28="","",IF(AG28&lt;=0.2,"Muy Baja",IF(AG28&lt;=0.4,"Baja",IF(AG28&lt;=0.6,"Media",IF(AG28&lt;=0.8,"Alta","Muy Alta"))))),"")</f>
        <v>Baja</v>
      </c>
      <c r="AI28" s="203">
        <f>IFERROR(IF(Y28="Impacto",(T28-(T28*AB28)),IF(Y28="Probabilidad",T28,"")),"")</f>
        <v>1</v>
      </c>
      <c r="AJ28" s="181" t="str">
        <f t="shared" ref="AJ28:AJ33" si="37">IFERROR(IF(AI28="","",IF(AI28&lt;=0.2,"Leve",IF(AI28&lt;=0.4,"Menor",IF(AI28&lt;=0.6,"Moderado",IF(AI28&lt;=0.8,"Mayor","Catastrófico"))))),"")</f>
        <v>Catastrófico</v>
      </c>
      <c r="AK28" s="6">
        <f t="shared" si="14"/>
        <v>0.36</v>
      </c>
      <c r="AL28" s="184" t="s">
        <v>354</v>
      </c>
      <c r="AM28" s="46" t="str">
        <f>+AL28</f>
        <v>Alto</v>
      </c>
      <c r="AN28" s="7" t="s">
        <v>132</v>
      </c>
      <c r="AO28" s="179"/>
      <c r="AP28" s="20"/>
      <c r="AQ28" s="127"/>
      <c r="AR28" s="188"/>
      <c r="AS28" s="179"/>
      <c r="AT28" s="197"/>
    </row>
    <row r="29" spans="2:74" ht="136.5" customHeight="1" x14ac:dyDescent="0.2">
      <c r="B29" s="280" t="s">
        <v>199</v>
      </c>
      <c r="C29" s="188" t="s">
        <v>199</v>
      </c>
      <c r="D29" s="264" t="s">
        <v>209</v>
      </c>
      <c r="E29" s="264" t="s">
        <v>645</v>
      </c>
      <c r="F29" s="264" t="s">
        <v>210</v>
      </c>
      <c r="G29" s="264" t="s">
        <v>211</v>
      </c>
      <c r="H29" s="286" t="s">
        <v>208</v>
      </c>
      <c r="I29" s="286" t="s">
        <v>92</v>
      </c>
      <c r="J29" s="264" t="s">
        <v>128</v>
      </c>
      <c r="K29" s="264" t="s">
        <v>94</v>
      </c>
      <c r="L29" s="286" t="s">
        <v>129</v>
      </c>
      <c r="M29" s="264" t="s">
        <v>187</v>
      </c>
      <c r="N29" s="267" t="s">
        <v>180</v>
      </c>
      <c r="O29" s="298">
        <v>12</v>
      </c>
      <c r="P29" s="338" t="str">
        <f>IF(O29&lt;=0,"",IF(O29&lt;=2,"Muy Baja",IF(O29&lt;=24,"Baja",IF(O29&lt;=500,"Media",IF(O29&lt;=5000,"Alta","Muy Alta")))))</f>
        <v>Baja</v>
      </c>
      <c r="Q29" s="337">
        <f>+VLOOKUP(P29,Probabilidad!$B$5:$C$9,2,FALSE)</f>
        <v>0.4</v>
      </c>
      <c r="R29" s="336" t="str">
        <f>+'Tabla Impacto'!BK27</f>
        <v>Catastrófico</v>
      </c>
      <c r="S29" s="262" t="str">
        <f>+R29</f>
        <v>Catastrófico</v>
      </c>
      <c r="T29" s="338">
        <f>+VLOOKUP(S29,Impacto!B$5:C$9,2,FALSE)</f>
        <v>1</v>
      </c>
      <c r="U29" s="337">
        <f>+Q29*T29</f>
        <v>0.4</v>
      </c>
      <c r="V29" s="284" t="str">
        <f>+IF(U29&lt;=11%,"Bajo",IF(AND(U29&gt;=12%,U29&lt;=39%),"Moderado",IF(AND(U29&gt;=40%,U29&lt;=64%),"Alto",IF(U29&gt;64%,"Extremo",""))))</f>
        <v>Alto</v>
      </c>
      <c r="W29" s="20">
        <v>1</v>
      </c>
      <c r="X29" s="143" t="s">
        <v>646</v>
      </c>
      <c r="Y29" s="18" t="str">
        <f t="shared" si="34"/>
        <v>Probabilidad</v>
      </c>
      <c r="Z29" s="7" t="s">
        <v>99</v>
      </c>
      <c r="AA29" s="7" t="s">
        <v>100</v>
      </c>
      <c r="AB29" s="6" t="str">
        <f t="shared" si="35"/>
        <v>40%</v>
      </c>
      <c r="AC29" s="7" t="s">
        <v>101</v>
      </c>
      <c r="AD29" s="7" t="s">
        <v>102</v>
      </c>
      <c r="AE29" s="7" t="s">
        <v>103</v>
      </c>
      <c r="AF29" s="118" t="s">
        <v>212</v>
      </c>
      <c r="AG29" s="203">
        <f>IFERROR(IF(Y29="Probabilidad",(Q29-(Q29*AB29)),IF(Y29="Impacto",Q29,"")),"")</f>
        <v>0.24</v>
      </c>
      <c r="AH29" s="181" t="str">
        <f t="shared" si="36"/>
        <v>Baja</v>
      </c>
      <c r="AI29" s="203">
        <f>IFERROR(IF(Y29="Impacto",(T29-(T29*AB29)),IF(Y29="Probabilidad",T29,"")),"")</f>
        <v>1</v>
      </c>
      <c r="AJ29" s="181" t="str">
        <f t="shared" si="37"/>
        <v>Catastrófico</v>
      </c>
      <c r="AK29" s="6">
        <f t="shared" si="14"/>
        <v>0.24</v>
      </c>
      <c r="AL29" s="184" t="str">
        <f t="shared" si="18"/>
        <v>Moderado</v>
      </c>
      <c r="AM29" s="284" t="str">
        <f>+AL30</f>
        <v>Moderado</v>
      </c>
      <c r="AN29" s="278" t="s">
        <v>132</v>
      </c>
      <c r="AO29" s="179"/>
      <c r="AP29" s="20"/>
      <c r="AQ29" s="127"/>
      <c r="AR29" s="188"/>
      <c r="AS29" s="179"/>
      <c r="AT29" s="197"/>
    </row>
    <row r="30" spans="2:74" ht="72.75" customHeight="1" x14ac:dyDescent="0.2">
      <c r="B30" s="280"/>
      <c r="C30" s="188" t="s">
        <v>199</v>
      </c>
      <c r="D30" s="305"/>
      <c r="E30" s="305"/>
      <c r="F30" s="305"/>
      <c r="G30" s="305"/>
      <c r="H30" s="304"/>
      <c r="I30" s="304"/>
      <c r="J30" s="305"/>
      <c r="K30" s="305"/>
      <c r="L30" s="304"/>
      <c r="M30" s="305"/>
      <c r="N30" s="267"/>
      <c r="O30" s="309"/>
      <c r="P30" s="338"/>
      <c r="Q30" s="337"/>
      <c r="R30" s="336"/>
      <c r="S30" s="262"/>
      <c r="T30" s="338"/>
      <c r="U30" s="337"/>
      <c r="V30" s="297"/>
      <c r="W30" s="195">
        <v>2</v>
      </c>
      <c r="X30" s="143" t="s">
        <v>647</v>
      </c>
      <c r="Y30" s="119" t="str">
        <f t="shared" si="34"/>
        <v>Probabilidad</v>
      </c>
      <c r="Z30" s="7" t="s">
        <v>99</v>
      </c>
      <c r="AA30" s="7" t="s">
        <v>100</v>
      </c>
      <c r="AB30" s="6" t="str">
        <f t="shared" si="35"/>
        <v>40%</v>
      </c>
      <c r="AC30" s="7" t="s">
        <v>101</v>
      </c>
      <c r="AD30" s="7" t="s">
        <v>102</v>
      </c>
      <c r="AE30" s="7" t="s">
        <v>103</v>
      </c>
      <c r="AF30" s="126" t="s">
        <v>213</v>
      </c>
      <c r="AG30" s="203">
        <f>IFERROR(IF(AND(Y29="Probabilidad",Y30="Probabilidad"),(AG29-(+AG29*AB30)),IF(Y30="Probabilidad",(Q29-(Q29*AB30)),IF(Y30="Impacto",Q29,""))),"")</f>
        <v>0.14399999999999999</v>
      </c>
      <c r="AH30" s="181" t="str">
        <f t="shared" si="36"/>
        <v>Muy Baja</v>
      </c>
      <c r="AI30" s="203">
        <f>IFERROR(IF(AND(Y29="Impacto",Y30="Impacto"),(AI29-(+AI29*AB30)),IF(Y30="Impacto",(T29-(+T29*AB30)),IF(Y30="Probabilidad",AI29,""))),"")</f>
        <v>1</v>
      </c>
      <c r="AJ30" s="181" t="str">
        <f t="shared" si="37"/>
        <v>Catastrófico</v>
      </c>
      <c r="AK30" s="6">
        <f t="shared" si="14"/>
        <v>0.14399999999999999</v>
      </c>
      <c r="AL30" s="184" t="str">
        <f t="shared" si="18"/>
        <v>Moderado</v>
      </c>
      <c r="AM30" s="297"/>
      <c r="AN30" s="295"/>
      <c r="AO30" s="186"/>
      <c r="AP30" s="195"/>
      <c r="AQ30" s="139"/>
      <c r="AR30" s="189"/>
      <c r="AS30" s="186"/>
      <c r="AT30" s="172"/>
    </row>
    <row r="31" spans="2:74" ht="101.25" customHeight="1" x14ac:dyDescent="0.2">
      <c r="B31" s="187" t="s">
        <v>214</v>
      </c>
      <c r="C31" s="187" t="s">
        <v>214</v>
      </c>
      <c r="D31" s="20" t="s">
        <v>215</v>
      </c>
      <c r="E31" s="188" t="s">
        <v>648</v>
      </c>
      <c r="F31" s="188" t="s">
        <v>217</v>
      </c>
      <c r="G31" s="188" t="s">
        <v>218</v>
      </c>
      <c r="H31" s="188" t="s">
        <v>91</v>
      </c>
      <c r="I31" s="188" t="s">
        <v>92</v>
      </c>
      <c r="J31" s="179" t="s">
        <v>128</v>
      </c>
      <c r="K31" s="179" t="s">
        <v>94</v>
      </c>
      <c r="L31" s="188" t="s">
        <v>95</v>
      </c>
      <c r="M31" s="179" t="s">
        <v>145</v>
      </c>
      <c r="N31" s="190" t="s">
        <v>150</v>
      </c>
      <c r="O31" s="20">
        <v>24</v>
      </c>
      <c r="P31" s="183" t="str">
        <f t="shared" ref="P31:P38" si="38">IF(O31&lt;=0,"",IF(O31&lt;=2,"Muy Baja",IF(O31&lt;=24,"Baja",IF(O31&lt;=500,"Media",IF(O31&lt;=5000,"Alta","Muy Alta")))))</f>
        <v>Baja</v>
      </c>
      <c r="Q31" s="176">
        <f>+VLOOKUP(P31,Probabilidad!$B$5:$C$9,2,FALSE)</f>
        <v>0.4</v>
      </c>
      <c r="R31" s="194" t="str">
        <f>+'Tabla Impacto'!AC27</f>
        <v>Mayor</v>
      </c>
      <c r="S31" s="193" t="s">
        <v>493</v>
      </c>
      <c r="T31" s="183">
        <f>+VLOOKUP(S31,Impacto!B$5:C$9,2,FALSE)</f>
        <v>1</v>
      </c>
      <c r="U31" s="176">
        <f t="shared" ref="U31:U38" si="39">+Q31*T31</f>
        <v>0.4</v>
      </c>
      <c r="V31" s="205" t="str">
        <f t="shared" ref="V31:V38" si="40">+IF(U31&lt;=11%,"Bajo",IF(AND(U31&gt;=12%,U31&lt;=39%),"Moderado",IF(AND(U31&gt;=40%,U31&lt;=64%),"Alto",IF(U31&gt;64%,"Extremo",""))))</f>
        <v>Alto</v>
      </c>
      <c r="W31" s="20">
        <v>1</v>
      </c>
      <c r="X31" s="3" t="s">
        <v>649</v>
      </c>
      <c r="Y31" s="18" t="str">
        <f t="shared" ref="Y31" si="41">IF(OR(Z31="Preventivo",Z31="Detectivo"),"Probabilidad",IF(Z31="Correctivo","Impacto",""))</f>
        <v>Probabilidad</v>
      </c>
      <c r="Z31" s="178" t="s">
        <v>99</v>
      </c>
      <c r="AA31" s="178" t="s">
        <v>100</v>
      </c>
      <c r="AB31" s="124" t="str">
        <f t="shared" ref="AB31" si="42">IF(AND(Z31="Preventivo",AA31="Automático"),"50%",IF(AND(Z31="Preventivo",AA31="Manual"),"40%",IF(AND(Z31="Detectivo",AA31="Automático"),"40%",IF(AND(Z31="Detectivo",AA31="Manual"),"30%",IF(AND(Z31="Correctivo",AA31="Automático"),"35%",IF(AND(Z31="Correctivo",AA31="Manual"),"25%",""))))))</f>
        <v>40%</v>
      </c>
      <c r="AC31" s="178" t="s">
        <v>101</v>
      </c>
      <c r="AD31" s="178" t="s">
        <v>102</v>
      </c>
      <c r="AE31" s="178" t="s">
        <v>103</v>
      </c>
      <c r="AF31" s="19" t="s">
        <v>219</v>
      </c>
      <c r="AG31" s="176">
        <f t="shared" ref="AG31:AG38" si="43">IFERROR(IF(Y31="Probabilidad",(Q31-(Q31*AB31)),IF(Y31="Impacto",Q31,"")),"")</f>
        <v>0.24</v>
      </c>
      <c r="AH31" s="193" t="str">
        <f t="shared" ref="AH31" si="44">IFERROR(IF(AG31="","",IF(AG31&lt;=0.2,"Muy Baja",IF(AG31&lt;=0.4,"Baja",IF(AG31&lt;=0.6,"Media",IF(AG31&lt;=0.8,"Alta","Muy Alta"))))),"")</f>
        <v>Baja</v>
      </c>
      <c r="AI31" s="176">
        <f t="shared" ref="AI31:AI38" si="45">IFERROR(IF(Y31="Impacto",(T31-(T31*AB31)),IF(Y31="Probabilidad",T31,"")),"")</f>
        <v>1</v>
      </c>
      <c r="AJ31" s="193" t="str">
        <f t="shared" ref="AJ31" si="46">IFERROR(IF(AI31="","",IF(AI31&lt;=0.2,"Leve",IF(AI31&lt;=0.4,"Menor",IF(AI31&lt;=0.6,"Moderado",IF(AI31&lt;=0.8,"Mayor","Catastrófico"))))),"")</f>
        <v>Catastrófico</v>
      </c>
      <c r="AK31" s="124">
        <f t="shared" si="14"/>
        <v>0.24</v>
      </c>
      <c r="AL31" s="46" t="s">
        <v>354</v>
      </c>
      <c r="AM31" s="46" t="str">
        <f t="shared" ref="AM31:AM37" si="47">+AL31</f>
        <v>Alto</v>
      </c>
      <c r="AN31" s="7" t="s">
        <v>132</v>
      </c>
      <c r="AO31" s="188"/>
      <c r="AP31" s="188"/>
      <c r="AQ31" s="208"/>
      <c r="AR31" s="209"/>
      <c r="AS31" s="188"/>
      <c r="AT31" s="197"/>
    </row>
    <row r="32" spans="2:74" ht="81.75" customHeight="1" x14ac:dyDescent="0.2">
      <c r="B32" s="187" t="s">
        <v>220</v>
      </c>
      <c r="C32" s="190" t="s">
        <v>221</v>
      </c>
      <c r="D32" s="196" t="s">
        <v>222</v>
      </c>
      <c r="E32" s="190" t="s">
        <v>223</v>
      </c>
      <c r="F32" s="190" t="s">
        <v>224</v>
      </c>
      <c r="G32" s="190" t="s">
        <v>225</v>
      </c>
      <c r="H32" s="190" t="s">
        <v>91</v>
      </c>
      <c r="I32" s="190" t="s">
        <v>92</v>
      </c>
      <c r="J32" s="187" t="s">
        <v>128</v>
      </c>
      <c r="K32" s="187" t="s">
        <v>94</v>
      </c>
      <c r="L32" s="190" t="s">
        <v>129</v>
      </c>
      <c r="M32" s="187" t="s">
        <v>130</v>
      </c>
      <c r="N32" s="190" t="s">
        <v>146</v>
      </c>
      <c r="O32" s="173">
        <v>10950</v>
      </c>
      <c r="P32" s="183" t="str">
        <f t="shared" si="38"/>
        <v>Muy Alta</v>
      </c>
      <c r="Q32" s="176">
        <f>+VLOOKUP(P32,Probabilidad!$B$5:$C$9,2,FALSE)</f>
        <v>1</v>
      </c>
      <c r="R32" s="194" t="str">
        <f>+'Tabla Impacto'!S27</f>
        <v>Catastrófico</v>
      </c>
      <c r="S32" s="193" t="str">
        <f t="shared" ref="S32:S38" si="48">+R32</f>
        <v>Catastrófico</v>
      </c>
      <c r="T32" s="183">
        <f>+VLOOKUP(S32,Impacto!B$5:C$9,2,FALSE)</f>
        <v>1</v>
      </c>
      <c r="U32" s="176">
        <f t="shared" si="39"/>
        <v>1</v>
      </c>
      <c r="V32" s="205" t="str">
        <f t="shared" si="40"/>
        <v>Extremo</v>
      </c>
      <c r="W32" s="196">
        <v>1</v>
      </c>
      <c r="X32" s="128" t="s">
        <v>650</v>
      </c>
      <c r="Y32" s="120" t="str">
        <f t="shared" si="34"/>
        <v>Probabilidad</v>
      </c>
      <c r="Z32" s="178" t="s">
        <v>99</v>
      </c>
      <c r="AA32" s="178" t="s">
        <v>100</v>
      </c>
      <c r="AB32" s="124" t="str">
        <f t="shared" si="35"/>
        <v>40%</v>
      </c>
      <c r="AC32" s="178" t="s">
        <v>101</v>
      </c>
      <c r="AD32" s="178" t="s">
        <v>102</v>
      </c>
      <c r="AE32" s="178" t="s">
        <v>103</v>
      </c>
      <c r="AF32" s="122" t="s">
        <v>226</v>
      </c>
      <c r="AG32" s="176">
        <f t="shared" si="43"/>
        <v>0.6</v>
      </c>
      <c r="AH32" s="193" t="str">
        <f t="shared" si="36"/>
        <v>Media</v>
      </c>
      <c r="AI32" s="176">
        <f t="shared" si="45"/>
        <v>1</v>
      </c>
      <c r="AJ32" s="193" t="str">
        <f t="shared" si="37"/>
        <v>Catastrófico</v>
      </c>
      <c r="AK32" s="124">
        <f t="shared" si="14"/>
        <v>0.6</v>
      </c>
      <c r="AL32" s="205" t="str">
        <f t="shared" si="18"/>
        <v>Alto</v>
      </c>
      <c r="AM32" s="185" t="str">
        <f t="shared" si="47"/>
        <v>Alto</v>
      </c>
      <c r="AN32" s="178" t="s">
        <v>132</v>
      </c>
      <c r="AO32" s="190"/>
      <c r="AP32" s="190"/>
      <c r="AQ32" s="199"/>
      <c r="AR32" s="190"/>
      <c r="AS32" s="190"/>
      <c r="AT32" s="173"/>
    </row>
    <row r="33" spans="1:46" ht="92.25" customHeight="1" x14ac:dyDescent="0.2">
      <c r="B33" s="179" t="s">
        <v>220</v>
      </c>
      <c r="C33" s="188" t="s">
        <v>220</v>
      </c>
      <c r="D33" s="179" t="s">
        <v>228</v>
      </c>
      <c r="E33" s="179" t="s">
        <v>651</v>
      </c>
      <c r="F33" s="179" t="s">
        <v>229</v>
      </c>
      <c r="G33" s="179" t="s">
        <v>230</v>
      </c>
      <c r="H33" s="188" t="s">
        <v>148</v>
      </c>
      <c r="I33" s="188" t="s">
        <v>92</v>
      </c>
      <c r="J33" s="179" t="s">
        <v>128</v>
      </c>
      <c r="K33" s="179" t="s">
        <v>94</v>
      </c>
      <c r="L33" s="188" t="s">
        <v>129</v>
      </c>
      <c r="M33" s="179" t="s">
        <v>231</v>
      </c>
      <c r="N33" s="188" t="s">
        <v>180</v>
      </c>
      <c r="O33" s="197">
        <v>100</v>
      </c>
      <c r="P33" s="202" t="str">
        <f t="shared" si="38"/>
        <v>Media</v>
      </c>
      <c r="Q33" s="203">
        <f>+VLOOKUP(P33,Probabilidad!$B$5:$C$9,2,FALSE)</f>
        <v>0.6</v>
      </c>
      <c r="R33" s="201" t="str">
        <f>+'Tabla Impacto'!BG27</f>
        <v>Catastrófico</v>
      </c>
      <c r="S33" s="181" t="str">
        <f t="shared" si="48"/>
        <v>Catastrófico</v>
      </c>
      <c r="T33" s="202">
        <f>+VLOOKUP(S33,Impacto!B$5:C$9,2,FALSE)</f>
        <v>1</v>
      </c>
      <c r="U33" s="203">
        <f t="shared" si="39"/>
        <v>0.6</v>
      </c>
      <c r="V33" s="184" t="str">
        <f t="shared" si="40"/>
        <v>Alto</v>
      </c>
      <c r="W33" s="20">
        <v>1</v>
      </c>
      <c r="X33" s="142" t="s">
        <v>652</v>
      </c>
      <c r="Y33" s="18" t="str">
        <f t="shared" si="34"/>
        <v>Probabilidad</v>
      </c>
      <c r="Z33" s="7" t="s">
        <v>99</v>
      </c>
      <c r="AA33" s="7" t="s">
        <v>152</v>
      </c>
      <c r="AB33" s="6" t="str">
        <f t="shared" si="35"/>
        <v>50%</v>
      </c>
      <c r="AC33" s="7" t="s">
        <v>101</v>
      </c>
      <c r="AD33" s="7" t="s">
        <v>102</v>
      </c>
      <c r="AE33" s="7" t="s">
        <v>103</v>
      </c>
      <c r="AF33" s="118" t="s">
        <v>232</v>
      </c>
      <c r="AG33" s="203">
        <f t="shared" si="43"/>
        <v>0.3</v>
      </c>
      <c r="AH33" s="181" t="str">
        <f t="shared" si="36"/>
        <v>Baja</v>
      </c>
      <c r="AI33" s="203">
        <f t="shared" si="45"/>
        <v>1</v>
      </c>
      <c r="AJ33" s="181" t="str">
        <f t="shared" si="37"/>
        <v>Catastrófico</v>
      </c>
      <c r="AK33" s="6">
        <f t="shared" si="14"/>
        <v>0.3</v>
      </c>
      <c r="AL33" s="184" t="s">
        <v>354</v>
      </c>
      <c r="AM33" s="46" t="str">
        <f t="shared" si="47"/>
        <v>Alto</v>
      </c>
      <c r="AN33" s="7" t="s">
        <v>132</v>
      </c>
      <c r="AO33" s="129"/>
      <c r="AP33" s="129"/>
      <c r="AQ33" s="129"/>
      <c r="AR33" s="129"/>
      <c r="AS33" s="179"/>
      <c r="AT33" s="197"/>
    </row>
    <row r="34" spans="1:46" ht="132" customHeight="1" x14ac:dyDescent="0.2">
      <c r="B34" s="179" t="s">
        <v>220</v>
      </c>
      <c r="C34" s="188" t="s">
        <v>221</v>
      </c>
      <c r="D34" s="20" t="s">
        <v>233</v>
      </c>
      <c r="E34" s="188" t="s">
        <v>234</v>
      </c>
      <c r="F34" s="188" t="s">
        <v>235</v>
      </c>
      <c r="G34" s="188" t="s">
        <v>236</v>
      </c>
      <c r="H34" s="188" t="s">
        <v>186</v>
      </c>
      <c r="I34" s="188" t="s">
        <v>92</v>
      </c>
      <c r="J34" s="179" t="s">
        <v>128</v>
      </c>
      <c r="K34" s="179" t="s">
        <v>94</v>
      </c>
      <c r="L34" s="188" t="s">
        <v>95</v>
      </c>
      <c r="M34" s="179" t="s">
        <v>231</v>
      </c>
      <c r="N34" s="188" t="s">
        <v>180</v>
      </c>
      <c r="O34" s="197">
        <v>250</v>
      </c>
      <c r="P34" s="202" t="str">
        <f t="shared" si="38"/>
        <v>Media</v>
      </c>
      <c r="Q34" s="203">
        <f>+VLOOKUP(P34,Probabilidad!$B$5:$C$9,2,FALSE)</f>
        <v>0.6</v>
      </c>
      <c r="R34" s="201" t="str">
        <f>+'Tabla Impacto'!BS27</f>
        <v>Moderado</v>
      </c>
      <c r="S34" s="181" t="str">
        <f t="shared" si="48"/>
        <v>Moderado</v>
      </c>
      <c r="T34" s="202">
        <f>+VLOOKUP(S34,Impacto!B$5:C$9,2,FALSE)</f>
        <v>0.6</v>
      </c>
      <c r="U34" s="203">
        <f t="shared" si="39"/>
        <v>0.36</v>
      </c>
      <c r="V34" s="184" t="str">
        <f t="shared" si="40"/>
        <v>Moderado</v>
      </c>
      <c r="W34" s="20">
        <v>1</v>
      </c>
      <c r="X34" s="3" t="s">
        <v>653</v>
      </c>
      <c r="Y34" s="18" t="str">
        <f t="shared" ref="Y34" si="49">IF(OR(Z34="Preventivo",Z34="Detectivo"),"Probabilidad",IF(Z34="Correctivo","Impacto",""))</f>
        <v>Probabilidad</v>
      </c>
      <c r="Z34" s="7" t="s">
        <v>99</v>
      </c>
      <c r="AA34" s="7" t="s">
        <v>152</v>
      </c>
      <c r="AB34" s="6" t="str">
        <f t="shared" ref="AB34" si="50">IF(AND(Z34="Preventivo",AA34="Automático"),"50%",IF(AND(Z34="Preventivo",AA34="Manual"),"40%",IF(AND(Z34="Detectivo",AA34="Automático"),"40%",IF(AND(Z34="Detectivo",AA34="Manual"),"30%",IF(AND(Z34="Correctivo",AA34="Automático"),"35%",IF(AND(Z34="Correctivo",AA34="Manual"),"25%",""))))))</f>
        <v>50%</v>
      </c>
      <c r="AC34" s="7" t="s">
        <v>101</v>
      </c>
      <c r="AD34" s="7" t="s">
        <v>102</v>
      </c>
      <c r="AE34" s="7" t="s">
        <v>103</v>
      </c>
      <c r="AF34" s="118" t="s">
        <v>237</v>
      </c>
      <c r="AG34" s="203">
        <f t="shared" ref="AG34" si="51">IFERROR(IF(Y34="Probabilidad",(Q34-(Q34*AB34)),IF(Y34="Impacto",Q34,"")),"")</f>
        <v>0.3</v>
      </c>
      <c r="AH34" s="181" t="str">
        <f t="shared" ref="AH34" si="52">IFERROR(IF(AG34="","",IF(AG34&lt;=0.2,"Muy Baja",IF(AG34&lt;=0.4,"Baja",IF(AG34&lt;=0.6,"Media",IF(AG34&lt;=0.8,"Alta","Muy Alta"))))),"")</f>
        <v>Baja</v>
      </c>
      <c r="AI34" s="203">
        <f t="shared" ref="AI34" si="53">IFERROR(IF(Y34="Impacto",(T34-(T34*AB34)),IF(Y34="Probabilidad",T34,"")),"")</f>
        <v>0.6</v>
      </c>
      <c r="AJ34" s="181" t="str">
        <f t="shared" ref="AJ34" si="54">IFERROR(IF(AI34="","",IF(AI34&lt;=0.2,"Leve",IF(AI34&lt;=0.4,"Menor",IF(AI34&lt;=0.6,"Moderado",IF(AI34&lt;=0.8,"Mayor","Catastrófico"))))),"")</f>
        <v>Moderado</v>
      </c>
      <c r="AK34" s="6">
        <f t="shared" ref="AK34" si="55">+AG34*AI34</f>
        <v>0.18</v>
      </c>
      <c r="AL34" s="184" t="str">
        <f t="shared" ref="AL34" si="56">+IF(AK34&lt;=11%,"Bajo",IF(AND(AK34&gt;=12%,AK34&lt;=39%),"Moderado",IF(AND(AK34&gt;=40%,AK34&lt;=64%),"Alto",IF(AK34&gt;64%,"Extremo",""))))</f>
        <v>Moderado</v>
      </c>
      <c r="AM34" s="46" t="str">
        <f>+AL34</f>
        <v>Moderado</v>
      </c>
      <c r="AN34" s="7" t="s">
        <v>132</v>
      </c>
      <c r="AO34" s="41"/>
      <c r="AP34" s="179"/>
      <c r="AQ34" s="130"/>
      <c r="AR34" s="188"/>
      <c r="AS34" s="188"/>
      <c r="AT34" s="197"/>
    </row>
    <row r="35" spans="1:46" ht="167.25" customHeight="1" x14ac:dyDescent="0.2">
      <c r="B35" s="179" t="s">
        <v>220</v>
      </c>
      <c r="C35" s="188" t="s">
        <v>221</v>
      </c>
      <c r="D35" s="20" t="s">
        <v>238</v>
      </c>
      <c r="E35" s="188" t="s">
        <v>654</v>
      </c>
      <c r="F35" s="188" t="s">
        <v>239</v>
      </c>
      <c r="G35" s="188" t="s">
        <v>236</v>
      </c>
      <c r="H35" s="188" t="s">
        <v>186</v>
      </c>
      <c r="I35" s="188" t="s">
        <v>92</v>
      </c>
      <c r="J35" s="179" t="s">
        <v>128</v>
      </c>
      <c r="K35" s="179" t="s">
        <v>94</v>
      </c>
      <c r="L35" s="188" t="s">
        <v>95</v>
      </c>
      <c r="M35" s="179" t="s">
        <v>231</v>
      </c>
      <c r="N35" s="188" t="s">
        <v>180</v>
      </c>
      <c r="O35" s="197">
        <v>150</v>
      </c>
      <c r="P35" s="202" t="str">
        <f t="shared" si="38"/>
        <v>Media</v>
      </c>
      <c r="Q35" s="203">
        <f>+VLOOKUP(P35,Probabilidad!$B$5:$C$9,2,FALSE)</f>
        <v>0.6</v>
      </c>
      <c r="R35" s="201" t="str">
        <f>+'Tabla Impacto'!BU27</f>
        <v>Catastrófico</v>
      </c>
      <c r="S35" s="181" t="str">
        <f t="shared" si="48"/>
        <v>Catastrófico</v>
      </c>
      <c r="T35" s="202">
        <f>+VLOOKUP(S35,Impacto!B$5:C$9,2,FALSE)</f>
        <v>1</v>
      </c>
      <c r="U35" s="203">
        <f t="shared" si="39"/>
        <v>0.6</v>
      </c>
      <c r="V35" s="184" t="str">
        <f t="shared" si="40"/>
        <v>Alto</v>
      </c>
      <c r="W35" s="20">
        <v>1</v>
      </c>
      <c r="X35" s="3" t="s">
        <v>653</v>
      </c>
      <c r="Y35" s="18" t="str">
        <f t="shared" ref="Y35" si="57">IF(OR(Z35="Preventivo",Z35="Detectivo"),"Probabilidad",IF(Z35="Correctivo","Impacto",""))</f>
        <v>Probabilidad</v>
      </c>
      <c r="Z35" s="7" t="s">
        <v>99</v>
      </c>
      <c r="AA35" s="7" t="s">
        <v>152</v>
      </c>
      <c r="AB35" s="6" t="str">
        <f t="shared" ref="AB35" si="58">IF(AND(Z35="Preventivo",AA35="Automático"),"50%",IF(AND(Z35="Preventivo",AA35="Manual"),"40%",IF(AND(Z35="Detectivo",AA35="Automático"),"40%",IF(AND(Z35="Detectivo",AA35="Manual"),"30%",IF(AND(Z35="Correctivo",AA35="Automático"),"35%",IF(AND(Z35="Correctivo",AA35="Manual"),"25%",""))))))</f>
        <v>50%</v>
      </c>
      <c r="AC35" s="7" t="s">
        <v>101</v>
      </c>
      <c r="AD35" s="7" t="s">
        <v>102</v>
      </c>
      <c r="AE35" s="7" t="s">
        <v>103</v>
      </c>
      <c r="AF35" s="118" t="s">
        <v>237</v>
      </c>
      <c r="AG35" s="203">
        <f t="shared" ref="AG35" si="59">IFERROR(IF(Y35="Probabilidad",(Q35-(Q35*AB35)),IF(Y35="Impacto",Q35,"")),"")</f>
        <v>0.3</v>
      </c>
      <c r="AH35" s="181" t="str">
        <f t="shared" ref="AH35" si="60">IFERROR(IF(AG35="","",IF(AG35&lt;=0.2,"Muy Baja",IF(AG35&lt;=0.4,"Baja",IF(AG35&lt;=0.6,"Media",IF(AG35&lt;=0.8,"Alta","Muy Alta"))))),"")</f>
        <v>Baja</v>
      </c>
      <c r="AI35" s="203">
        <f t="shared" ref="AI35" si="61">IFERROR(IF(Y35="Impacto",(T35-(T35*AB35)),IF(Y35="Probabilidad",T35,"")),"")</f>
        <v>1</v>
      </c>
      <c r="AJ35" s="181" t="str">
        <f t="shared" ref="AJ35" si="62">IFERROR(IF(AI35="","",IF(AI35&lt;=0.2,"Leve",IF(AI35&lt;=0.4,"Menor",IF(AI35&lt;=0.6,"Moderado",IF(AI35&lt;=0.8,"Mayor","Catastrófico"))))),"")</f>
        <v>Catastrófico</v>
      </c>
      <c r="AK35" s="6">
        <f t="shared" ref="AK35" si="63">+AG35*AI35</f>
        <v>0.3</v>
      </c>
      <c r="AL35" s="184" t="s">
        <v>354</v>
      </c>
      <c r="AM35" s="46" t="str">
        <f>+AL35</f>
        <v>Alto</v>
      </c>
      <c r="AN35" s="7" t="s">
        <v>132</v>
      </c>
      <c r="AO35" s="41"/>
      <c r="AP35" s="179"/>
      <c r="AQ35" s="130"/>
      <c r="AR35" s="188"/>
      <c r="AS35" s="188"/>
      <c r="AT35" s="197"/>
    </row>
    <row r="36" spans="1:46" ht="99" customHeight="1" x14ac:dyDescent="0.2">
      <c r="B36" s="179" t="s">
        <v>134</v>
      </c>
      <c r="C36" s="188" t="s">
        <v>240</v>
      </c>
      <c r="D36" s="20" t="s">
        <v>241</v>
      </c>
      <c r="E36" s="188" t="s">
        <v>242</v>
      </c>
      <c r="F36" s="188" t="s">
        <v>243</v>
      </c>
      <c r="G36" s="188" t="s">
        <v>244</v>
      </c>
      <c r="H36" s="188" t="s">
        <v>91</v>
      </c>
      <c r="I36" s="188" t="s">
        <v>92</v>
      </c>
      <c r="J36" s="179" t="s">
        <v>128</v>
      </c>
      <c r="K36" s="179" t="s">
        <v>94</v>
      </c>
      <c r="L36" s="188" t="s">
        <v>95</v>
      </c>
      <c r="M36" s="179" t="s">
        <v>245</v>
      </c>
      <c r="N36" s="188" t="s">
        <v>150</v>
      </c>
      <c r="O36" s="197">
        <v>36</v>
      </c>
      <c r="P36" s="202" t="str">
        <f t="shared" si="38"/>
        <v>Media</v>
      </c>
      <c r="Q36" s="203">
        <f>+VLOOKUP(P36,Probabilidad!$B$5:$C$9,2,FALSE)</f>
        <v>0.6</v>
      </c>
      <c r="R36" s="201" t="str">
        <f>+'Tabla Impacto'!K27</f>
        <v>Mayor</v>
      </c>
      <c r="S36" s="181" t="str">
        <f t="shared" si="48"/>
        <v>Mayor</v>
      </c>
      <c r="T36" s="202">
        <f>+VLOOKUP(S36,Impacto!B$5:C$9,2,FALSE)</f>
        <v>0.8</v>
      </c>
      <c r="U36" s="203">
        <f t="shared" si="39"/>
        <v>0.48</v>
      </c>
      <c r="V36" s="184" t="str">
        <f t="shared" si="40"/>
        <v>Alto</v>
      </c>
      <c r="W36" s="20">
        <v>1</v>
      </c>
      <c r="X36" s="3" t="s">
        <v>655</v>
      </c>
      <c r="Y36" s="18" t="str">
        <f t="shared" ref="Y36:Y52" si="64">IF(OR(Z36="Preventivo",Z36="Detectivo"),"Probabilidad",IF(Z36="Correctivo","Impacto",""))</f>
        <v>Probabilidad</v>
      </c>
      <c r="Z36" s="7" t="s">
        <v>99</v>
      </c>
      <c r="AA36" s="7" t="s">
        <v>100</v>
      </c>
      <c r="AB36" s="6" t="str">
        <f t="shared" ref="AB36:AB52" si="65">IF(AND(Z36="Preventivo",AA36="Automático"),"50%",IF(AND(Z36="Preventivo",AA36="Manual"),"40%",IF(AND(Z36="Detectivo",AA36="Automático"),"40%",IF(AND(Z36="Detectivo",AA36="Manual"),"30%",IF(AND(Z36="Correctivo",AA36="Automático"),"35%",IF(AND(Z36="Correctivo",AA36="Manual"),"25%",""))))))</f>
        <v>40%</v>
      </c>
      <c r="AC36" s="7" t="s">
        <v>101</v>
      </c>
      <c r="AD36" s="7" t="s">
        <v>102</v>
      </c>
      <c r="AE36" s="7" t="s">
        <v>103</v>
      </c>
      <c r="AF36" s="19" t="s">
        <v>246</v>
      </c>
      <c r="AG36" s="203">
        <f t="shared" si="43"/>
        <v>0.36</v>
      </c>
      <c r="AH36" s="181" t="str">
        <f t="shared" ref="AH36:AH52" si="66">IFERROR(IF(AG36="","",IF(AG36&lt;=0.2,"Muy Baja",IF(AG36&lt;=0.4,"Baja",IF(AG36&lt;=0.6,"Media",IF(AG36&lt;=0.8,"Alta","Muy Alta"))))),"")</f>
        <v>Baja</v>
      </c>
      <c r="AI36" s="203">
        <f t="shared" si="45"/>
        <v>0.8</v>
      </c>
      <c r="AJ36" s="181" t="str">
        <f t="shared" ref="AJ36:AJ52" si="67">IFERROR(IF(AI36="","",IF(AI36&lt;=0.2,"Leve",IF(AI36&lt;=0.4,"Menor",IF(AI36&lt;=0.6,"Moderado",IF(AI36&lt;=0.8,"Mayor","Catastrófico"))))),"")</f>
        <v>Mayor</v>
      </c>
      <c r="AK36" s="6">
        <f t="shared" si="14"/>
        <v>0.28799999999999998</v>
      </c>
      <c r="AL36" s="46" t="str">
        <f t="shared" si="18"/>
        <v>Moderado</v>
      </c>
      <c r="AM36" s="46" t="str">
        <f t="shared" si="47"/>
        <v>Moderado</v>
      </c>
      <c r="AN36" s="7" t="s">
        <v>132</v>
      </c>
      <c r="AO36" s="179"/>
      <c r="AP36" s="39"/>
      <c r="AQ36" s="208"/>
      <c r="AR36" s="208"/>
      <c r="AS36" s="47"/>
      <c r="AT36" s="197"/>
    </row>
    <row r="37" spans="1:46" ht="151.5" customHeight="1" x14ac:dyDescent="0.2">
      <c r="A37" s="150"/>
      <c r="B37" s="179" t="s">
        <v>134</v>
      </c>
      <c r="C37" s="188" t="s">
        <v>240</v>
      </c>
      <c r="D37" s="179" t="s">
        <v>247</v>
      </c>
      <c r="E37" s="188" t="s">
        <v>656</v>
      </c>
      <c r="F37" s="188" t="s">
        <v>249</v>
      </c>
      <c r="G37" s="188" t="s">
        <v>250</v>
      </c>
      <c r="H37" s="188" t="s">
        <v>91</v>
      </c>
      <c r="I37" s="188" t="s">
        <v>92</v>
      </c>
      <c r="J37" s="179" t="s">
        <v>128</v>
      </c>
      <c r="K37" s="179" t="s">
        <v>94</v>
      </c>
      <c r="L37" s="188" t="s">
        <v>95</v>
      </c>
      <c r="M37" s="179" t="s">
        <v>130</v>
      </c>
      <c r="N37" s="188" t="s">
        <v>251</v>
      </c>
      <c r="O37" s="197">
        <v>250</v>
      </c>
      <c r="P37" s="202" t="str">
        <f t="shared" si="38"/>
        <v>Media</v>
      </c>
      <c r="Q37" s="203">
        <f>+VLOOKUP(P37,Probabilidad!$B$5:$C$9,2,FALSE)</f>
        <v>0.6</v>
      </c>
      <c r="R37" s="201" t="str">
        <f>+'Tabla Impacto'!AU27</f>
        <v>Catastrófico</v>
      </c>
      <c r="S37" s="181" t="str">
        <f t="shared" si="48"/>
        <v>Catastrófico</v>
      </c>
      <c r="T37" s="202">
        <f>+VLOOKUP(S37,Impacto!B$5:C$9,2,FALSE)</f>
        <v>1</v>
      </c>
      <c r="U37" s="203">
        <f t="shared" si="39"/>
        <v>0.6</v>
      </c>
      <c r="V37" s="184" t="str">
        <f t="shared" si="40"/>
        <v>Alto</v>
      </c>
      <c r="W37" s="20">
        <v>1</v>
      </c>
      <c r="X37" s="21" t="s">
        <v>657</v>
      </c>
      <c r="Y37" s="18" t="str">
        <f t="shared" si="64"/>
        <v>Probabilidad</v>
      </c>
      <c r="Z37" s="7" t="s">
        <v>99</v>
      </c>
      <c r="AA37" s="7" t="s">
        <v>100</v>
      </c>
      <c r="AB37" s="6" t="str">
        <f t="shared" si="65"/>
        <v>40%</v>
      </c>
      <c r="AC37" s="7" t="s">
        <v>153</v>
      </c>
      <c r="AD37" s="7" t="s">
        <v>102</v>
      </c>
      <c r="AE37" s="7" t="s">
        <v>103</v>
      </c>
      <c r="AF37" s="19" t="s">
        <v>658</v>
      </c>
      <c r="AG37" s="203">
        <f t="shared" si="43"/>
        <v>0.36</v>
      </c>
      <c r="AH37" s="181" t="str">
        <f t="shared" si="66"/>
        <v>Baja</v>
      </c>
      <c r="AI37" s="203">
        <f t="shared" si="45"/>
        <v>1</v>
      </c>
      <c r="AJ37" s="181" t="str">
        <f t="shared" si="67"/>
        <v>Catastrófico</v>
      </c>
      <c r="AK37" s="6">
        <f t="shared" si="14"/>
        <v>0.36</v>
      </c>
      <c r="AL37" s="46" t="s">
        <v>354</v>
      </c>
      <c r="AM37" s="46" t="str">
        <f t="shared" si="47"/>
        <v>Alto</v>
      </c>
      <c r="AN37" s="7" t="s">
        <v>132</v>
      </c>
      <c r="AO37" s="188"/>
      <c r="AP37" s="188"/>
      <c r="AQ37" s="131"/>
      <c r="AR37" s="208"/>
      <c r="AS37" s="188"/>
      <c r="AT37" s="197"/>
    </row>
    <row r="38" spans="1:46" ht="213.75" customHeight="1" x14ac:dyDescent="0.2">
      <c r="B38" s="264" t="s">
        <v>252</v>
      </c>
      <c r="C38" s="188" t="s">
        <v>252</v>
      </c>
      <c r="D38" s="266" t="s">
        <v>253</v>
      </c>
      <c r="E38" s="339" t="s">
        <v>659</v>
      </c>
      <c r="F38" s="267" t="s">
        <v>254</v>
      </c>
      <c r="G38" s="267" t="s">
        <v>255</v>
      </c>
      <c r="H38" s="286" t="s">
        <v>91</v>
      </c>
      <c r="I38" s="286" t="s">
        <v>92</v>
      </c>
      <c r="J38" s="264" t="s">
        <v>128</v>
      </c>
      <c r="K38" s="264" t="s">
        <v>94</v>
      </c>
      <c r="L38" s="286" t="s">
        <v>256</v>
      </c>
      <c r="M38" s="264" t="s">
        <v>245</v>
      </c>
      <c r="N38" s="286" t="s">
        <v>146</v>
      </c>
      <c r="O38" s="294">
        <v>205</v>
      </c>
      <c r="P38" s="282" t="str">
        <f t="shared" si="38"/>
        <v>Media</v>
      </c>
      <c r="Q38" s="276">
        <f>+VLOOKUP(P38,Probabilidad!$B$5:$C$9,2,FALSE)</f>
        <v>0.6</v>
      </c>
      <c r="R38" s="301" t="str">
        <f>+'Tabla Impacto'!O27</f>
        <v>Catastrófico</v>
      </c>
      <c r="S38" s="274" t="str">
        <f t="shared" si="48"/>
        <v>Catastrófico</v>
      </c>
      <c r="T38" s="282">
        <f>+VLOOKUP(S38,Impacto!B$5:C$9,2,FALSE)</f>
        <v>1</v>
      </c>
      <c r="U38" s="276">
        <f t="shared" si="39"/>
        <v>0.6</v>
      </c>
      <c r="V38" s="284" t="str">
        <f t="shared" si="40"/>
        <v>Alto</v>
      </c>
      <c r="W38" s="20">
        <v>1</v>
      </c>
      <c r="X38" s="133" t="s">
        <v>660</v>
      </c>
      <c r="Y38" s="18" t="str">
        <f t="shared" si="64"/>
        <v>Probabilidad</v>
      </c>
      <c r="Z38" s="7" t="s">
        <v>99</v>
      </c>
      <c r="AA38" s="7" t="s">
        <v>100</v>
      </c>
      <c r="AB38" s="6" t="str">
        <f t="shared" si="65"/>
        <v>40%</v>
      </c>
      <c r="AC38" s="7" t="s">
        <v>101</v>
      </c>
      <c r="AD38" s="7" t="s">
        <v>102</v>
      </c>
      <c r="AE38" s="7" t="s">
        <v>103</v>
      </c>
      <c r="AF38" s="19" t="s">
        <v>661</v>
      </c>
      <c r="AG38" s="203">
        <f t="shared" si="43"/>
        <v>0.36</v>
      </c>
      <c r="AH38" s="181" t="str">
        <f t="shared" si="66"/>
        <v>Baja</v>
      </c>
      <c r="AI38" s="203">
        <f t="shared" si="45"/>
        <v>1</v>
      </c>
      <c r="AJ38" s="181" t="str">
        <f t="shared" si="67"/>
        <v>Catastrófico</v>
      </c>
      <c r="AK38" s="6">
        <f t="shared" si="14"/>
        <v>0.36</v>
      </c>
      <c r="AL38" s="46" t="s">
        <v>354</v>
      </c>
      <c r="AM38" s="284" t="str">
        <f>+AL39</f>
        <v>Alto</v>
      </c>
      <c r="AN38" s="278" t="s">
        <v>132</v>
      </c>
      <c r="AO38" s="41"/>
      <c r="AP38" s="179"/>
      <c r="AQ38" s="130"/>
      <c r="AR38" s="188"/>
      <c r="AS38" s="188"/>
      <c r="AT38" s="197"/>
    </row>
    <row r="39" spans="1:46" ht="66" customHeight="1" x14ac:dyDescent="0.2">
      <c r="B39" s="265"/>
      <c r="C39" s="188" t="s">
        <v>252</v>
      </c>
      <c r="D39" s="299"/>
      <c r="E39" s="287"/>
      <c r="F39" s="287"/>
      <c r="G39" s="287"/>
      <c r="H39" s="287"/>
      <c r="I39" s="287"/>
      <c r="J39" s="265"/>
      <c r="K39" s="265"/>
      <c r="L39" s="287"/>
      <c r="M39" s="265"/>
      <c r="N39" s="287"/>
      <c r="O39" s="294"/>
      <c r="P39" s="283"/>
      <c r="Q39" s="277"/>
      <c r="R39" s="302"/>
      <c r="S39" s="303"/>
      <c r="T39" s="283"/>
      <c r="U39" s="277"/>
      <c r="V39" s="285"/>
      <c r="W39" s="204">
        <v>2</v>
      </c>
      <c r="X39" s="40" t="s">
        <v>662</v>
      </c>
      <c r="Y39" s="18" t="str">
        <f t="shared" si="64"/>
        <v>Probabilidad</v>
      </c>
      <c r="Z39" s="7" t="s">
        <v>99</v>
      </c>
      <c r="AA39" s="7" t="s">
        <v>100</v>
      </c>
      <c r="AB39" s="6" t="str">
        <f t="shared" si="65"/>
        <v>40%</v>
      </c>
      <c r="AC39" s="7" t="s">
        <v>101</v>
      </c>
      <c r="AD39" s="7" t="s">
        <v>102</v>
      </c>
      <c r="AE39" s="7" t="s">
        <v>103</v>
      </c>
      <c r="AF39" s="147" t="s">
        <v>663</v>
      </c>
      <c r="AG39" s="203">
        <f>IFERROR(IF(AND(Y38="Probabilidad",Y39="Probabilidad"),(AG38-(+AG38*AB39)),IF(Y39="Probabilidad",(Q38-(Q38*AB39)),IF(Y39="Impacto",Q38,""))),"")</f>
        <v>0.216</v>
      </c>
      <c r="AH39" s="181" t="str">
        <f t="shared" si="66"/>
        <v>Baja</v>
      </c>
      <c r="AI39" s="203">
        <f>IFERROR(IF(AND(Y38="Impacto",Y39="Impacto"),(AI38-(+AI38*AB39)),IF(Y39="Impacto",(T38-(+T38*AB39)),IF(Y39="Probabilidad",AI38,""))),"")</f>
        <v>1</v>
      </c>
      <c r="AJ39" s="181" t="str">
        <f t="shared" si="67"/>
        <v>Catastrófico</v>
      </c>
      <c r="AK39" s="6">
        <f t="shared" si="14"/>
        <v>0.216</v>
      </c>
      <c r="AL39" s="46" t="s">
        <v>354</v>
      </c>
      <c r="AM39" s="285"/>
      <c r="AN39" s="279"/>
      <c r="AO39" s="41"/>
      <c r="AP39" s="179"/>
      <c r="AQ39" s="130"/>
      <c r="AR39" s="188"/>
      <c r="AS39" s="188"/>
      <c r="AT39" s="197"/>
    </row>
    <row r="40" spans="1:46" ht="89.25" customHeight="1" x14ac:dyDescent="0.2">
      <c r="B40" s="186" t="s">
        <v>252</v>
      </c>
      <c r="C40" s="188" t="s">
        <v>252</v>
      </c>
      <c r="D40" s="20" t="s">
        <v>257</v>
      </c>
      <c r="E40" s="188" t="s">
        <v>258</v>
      </c>
      <c r="F40" s="188" t="s">
        <v>259</v>
      </c>
      <c r="G40" s="188" t="s">
        <v>260</v>
      </c>
      <c r="H40" s="188" t="s">
        <v>91</v>
      </c>
      <c r="I40" s="188" t="s">
        <v>92</v>
      </c>
      <c r="J40" s="179" t="s">
        <v>128</v>
      </c>
      <c r="K40" s="179" t="s">
        <v>94</v>
      </c>
      <c r="L40" s="188" t="s">
        <v>95</v>
      </c>
      <c r="M40" s="179" t="s">
        <v>145</v>
      </c>
      <c r="N40" s="188" t="s">
        <v>146</v>
      </c>
      <c r="O40" s="197">
        <v>205</v>
      </c>
      <c r="P40" s="202" t="str">
        <f>IF(O40&lt;=0,"",IF(O40&lt;=2,"Muy Baja",IF(O40&lt;=24,"Baja",IF(O40&lt;=500,"Media",IF(O40&lt;=5000,"Alta","Muy Alta")))))</f>
        <v>Media</v>
      </c>
      <c r="Q40" s="203">
        <f>+VLOOKUP(P40,Probabilidad!$B$5:$C$9,2,FALSE)</f>
        <v>0.6</v>
      </c>
      <c r="R40" s="201" t="str">
        <f>+'Tabla Impacto'!Q27</f>
        <v>Catastrófico</v>
      </c>
      <c r="S40" s="181" t="str">
        <f>+R40</f>
        <v>Catastrófico</v>
      </c>
      <c r="T40" s="202">
        <f>+VLOOKUP(S40,Impacto!B$5:C$9,2,FALSE)</f>
        <v>1</v>
      </c>
      <c r="U40" s="203">
        <f>+Q40*T40</f>
        <v>0.6</v>
      </c>
      <c r="V40" s="184" t="str">
        <f>+IF(U40&lt;=11%,"Bajo",IF(AND(U40&gt;=12%,U40&lt;=39%),"Moderado",IF(AND(U40&gt;=40%,U40&lt;=64%),"Alto",IF(U40&gt;64%,"Extremo",""))))</f>
        <v>Alto</v>
      </c>
      <c r="W40" s="20">
        <v>1</v>
      </c>
      <c r="X40" s="3" t="s">
        <v>664</v>
      </c>
      <c r="Y40" s="18" t="str">
        <f t="shared" si="64"/>
        <v>Probabilidad</v>
      </c>
      <c r="Z40" s="7" t="s">
        <v>99</v>
      </c>
      <c r="AA40" s="7" t="s">
        <v>100</v>
      </c>
      <c r="AB40" s="6" t="str">
        <f t="shared" si="65"/>
        <v>40%</v>
      </c>
      <c r="AC40" s="7" t="s">
        <v>101</v>
      </c>
      <c r="AD40" s="7" t="s">
        <v>102</v>
      </c>
      <c r="AE40" s="7" t="s">
        <v>103</v>
      </c>
      <c r="AF40" s="19" t="s">
        <v>261</v>
      </c>
      <c r="AG40" s="203">
        <f>IFERROR(IF(Y40="Probabilidad",(Q40-(Q40*AB40)),IF(Y40="Impacto",Q40,"")),"")</f>
        <v>0.36</v>
      </c>
      <c r="AH40" s="181" t="str">
        <f t="shared" si="66"/>
        <v>Baja</v>
      </c>
      <c r="AI40" s="203">
        <f>IFERROR(IF(Y40="Impacto",(T40-(T40*AB40)),IF(Y40="Probabilidad",T40,"")),"")</f>
        <v>1</v>
      </c>
      <c r="AJ40" s="181" t="str">
        <f t="shared" si="67"/>
        <v>Catastrófico</v>
      </c>
      <c r="AK40" s="6">
        <f t="shared" si="14"/>
        <v>0.36</v>
      </c>
      <c r="AL40" s="46" t="s">
        <v>354</v>
      </c>
      <c r="AM40" s="46" t="str">
        <f>+AL40</f>
        <v>Alto</v>
      </c>
      <c r="AN40" s="7" t="s">
        <v>132</v>
      </c>
      <c r="AO40" s="41"/>
      <c r="AP40" s="179"/>
      <c r="AQ40" s="130"/>
      <c r="AR40" s="188"/>
      <c r="AS40" s="188"/>
      <c r="AT40" s="197"/>
    </row>
    <row r="41" spans="1:46" ht="131.25" customHeight="1" x14ac:dyDescent="0.2">
      <c r="B41" s="264" t="s">
        <v>252</v>
      </c>
      <c r="C41" s="188" t="s">
        <v>252</v>
      </c>
      <c r="D41" s="266" t="s">
        <v>262</v>
      </c>
      <c r="E41" s="267" t="s">
        <v>665</v>
      </c>
      <c r="F41" s="267" t="s">
        <v>264</v>
      </c>
      <c r="G41" s="267" t="s">
        <v>255</v>
      </c>
      <c r="H41" s="286" t="s">
        <v>186</v>
      </c>
      <c r="I41" s="286" t="s">
        <v>92</v>
      </c>
      <c r="J41" s="264" t="s">
        <v>128</v>
      </c>
      <c r="K41" s="264" t="s">
        <v>94</v>
      </c>
      <c r="L41" s="286" t="s">
        <v>95</v>
      </c>
      <c r="M41" s="264" t="s">
        <v>145</v>
      </c>
      <c r="N41" s="286" t="s">
        <v>146</v>
      </c>
      <c r="O41" s="272">
        <v>205</v>
      </c>
      <c r="P41" s="282" t="str">
        <f>IF(O41&lt;=0,"",IF(O41&lt;=2,"Muy Baja",IF(O41&lt;=24,"Baja",IF(O41&lt;=500,"Media",IF(O41&lt;=5000,"Alta","Muy Alta")))))</f>
        <v>Media</v>
      </c>
      <c r="Q41" s="276">
        <f>+VLOOKUP(P41,Probabilidad!$B$5:$C$9,2,FALSE)</f>
        <v>0.6</v>
      </c>
      <c r="R41" s="301" t="str">
        <f>+'Tabla Impacto'!BO27</f>
        <v>Mayor</v>
      </c>
      <c r="S41" s="274" t="str">
        <f>+R41</f>
        <v>Mayor</v>
      </c>
      <c r="T41" s="282">
        <f>+VLOOKUP(S41,Impacto!B$5:C$9,2,FALSE)</f>
        <v>0.8</v>
      </c>
      <c r="U41" s="276">
        <f>+Q41*T41</f>
        <v>0.48</v>
      </c>
      <c r="V41" s="284" t="str">
        <f>+IF(U41&lt;=11%,"Bajo",IF(AND(U41&gt;=12%,U41&lt;=39%),"Moderado",IF(AND(U41&gt;=40%,U41&lt;=64%),"Alto",IF(U41&gt;64%,"Extremo",""))))</f>
        <v>Alto</v>
      </c>
      <c r="W41" s="20">
        <v>1</v>
      </c>
      <c r="X41" s="3" t="s">
        <v>666</v>
      </c>
      <c r="Y41" s="18" t="str">
        <f t="shared" si="64"/>
        <v>Probabilidad</v>
      </c>
      <c r="Z41" s="7" t="s">
        <v>99</v>
      </c>
      <c r="AA41" s="7" t="s">
        <v>100</v>
      </c>
      <c r="AB41" s="6" t="str">
        <f t="shared" si="65"/>
        <v>40%</v>
      </c>
      <c r="AC41" s="7" t="s">
        <v>101</v>
      </c>
      <c r="AD41" s="7" t="s">
        <v>102</v>
      </c>
      <c r="AE41" s="7" t="s">
        <v>103</v>
      </c>
      <c r="AF41" s="19" t="s">
        <v>667</v>
      </c>
      <c r="AG41" s="203">
        <f>IFERROR(IF(Y41="Probabilidad",(Q41-(Q41*AB41)),IF(Y41="Impacto",Q41,"")),"")</f>
        <v>0.36</v>
      </c>
      <c r="AH41" s="181" t="str">
        <f t="shared" si="66"/>
        <v>Baja</v>
      </c>
      <c r="AI41" s="203">
        <f>IFERROR(IF(Y41="Impacto",(T41-(T41*AB41)),IF(Y41="Probabilidad",T41,"")),"")</f>
        <v>0.8</v>
      </c>
      <c r="AJ41" s="181" t="str">
        <f t="shared" si="67"/>
        <v>Mayor</v>
      </c>
      <c r="AK41" s="6">
        <f t="shared" si="14"/>
        <v>0.28799999999999998</v>
      </c>
      <c r="AL41" s="184" t="str">
        <f t="shared" si="18"/>
        <v>Moderado</v>
      </c>
      <c r="AM41" s="284" t="str">
        <f>+AL42</f>
        <v>Moderado</v>
      </c>
      <c r="AN41" s="278" t="s">
        <v>132</v>
      </c>
      <c r="AO41" s="41"/>
      <c r="AP41" s="179"/>
      <c r="AQ41" s="130"/>
      <c r="AR41" s="188"/>
      <c r="AS41" s="188"/>
      <c r="AT41" s="197"/>
    </row>
    <row r="42" spans="1:46" ht="52.5" customHeight="1" x14ac:dyDescent="0.2">
      <c r="B42" s="265"/>
      <c r="C42" s="188" t="s">
        <v>252</v>
      </c>
      <c r="D42" s="266"/>
      <c r="E42" s="267"/>
      <c r="F42" s="267"/>
      <c r="G42" s="267"/>
      <c r="H42" s="287"/>
      <c r="I42" s="287"/>
      <c r="J42" s="265"/>
      <c r="K42" s="265"/>
      <c r="L42" s="287"/>
      <c r="M42" s="265"/>
      <c r="N42" s="287"/>
      <c r="O42" s="273"/>
      <c r="P42" s="283"/>
      <c r="Q42" s="277"/>
      <c r="R42" s="302"/>
      <c r="S42" s="303"/>
      <c r="T42" s="283"/>
      <c r="U42" s="277"/>
      <c r="V42" s="285"/>
      <c r="W42" s="190">
        <v>2</v>
      </c>
      <c r="X42" s="128" t="s">
        <v>662</v>
      </c>
      <c r="Y42" s="18" t="str">
        <f t="shared" si="64"/>
        <v>Probabilidad</v>
      </c>
      <c r="Z42" s="7" t="s">
        <v>99</v>
      </c>
      <c r="AA42" s="7" t="s">
        <v>100</v>
      </c>
      <c r="AB42" s="6" t="str">
        <f t="shared" si="65"/>
        <v>40%</v>
      </c>
      <c r="AC42" s="7" t="s">
        <v>101</v>
      </c>
      <c r="AD42" s="7" t="s">
        <v>102</v>
      </c>
      <c r="AE42" s="7" t="s">
        <v>103</v>
      </c>
      <c r="AF42" s="122" t="s">
        <v>265</v>
      </c>
      <c r="AG42" s="203">
        <f>IFERROR(IF(AND(Y41="Probabilidad",Y42="Probabilidad"),(AG41-(+AG41*AB42)),IF(Y42="Probabilidad",(Q41-(Q41*AB42)),IF(Y42="Impacto",Q41,""))),"")</f>
        <v>0.216</v>
      </c>
      <c r="AH42" s="181" t="str">
        <f t="shared" si="66"/>
        <v>Baja</v>
      </c>
      <c r="AI42" s="203">
        <f>IFERROR(IF(AND(Y41="Impacto",Y42="Impacto"),(AI41-(+AI41*AB42)),IF(Y42="Impacto",(T41-(+T41*AB42)),IF(Y42="Probabilidad",AI41,""))),"")</f>
        <v>0.8</v>
      </c>
      <c r="AJ42" s="181" t="str">
        <f t="shared" si="67"/>
        <v>Mayor</v>
      </c>
      <c r="AK42" s="6">
        <f t="shared" si="14"/>
        <v>0.17280000000000001</v>
      </c>
      <c r="AL42" s="184" t="str">
        <f t="shared" si="18"/>
        <v>Moderado</v>
      </c>
      <c r="AM42" s="285"/>
      <c r="AN42" s="279"/>
      <c r="AO42" s="41"/>
      <c r="AP42" s="179"/>
      <c r="AQ42" s="130"/>
      <c r="AR42" s="188"/>
      <c r="AS42" s="188"/>
      <c r="AT42" s="197"/>
    </row>
    <row r="43" spans="1:46" ht="85.5" customHeight="1" x14ac:dyDescent="0.2">
      <c r="B43" s="179" t="s">
        <v>252</v>
      </c>
      <c r="C43" s="188" t="s">
        <v>252</v>
      </c>
      <c r="D43" s="20" t="s">
        <v>266</v>
      </c>
      <c r="E43" s="188" t="s">
        <v>668</v>
      </c>
      <c r="F43" s="188" t="s">
        <v>264</v>
      </c>
      <c r="G43" s="188" t="s">
        <v>260</v>
      </c>
      <c r="H43" s="188" t="s">
        <v>186</v>
      </c>
      <c r="I43" s="188" t="s">
        <v>92</v>
      </c>
      <c r="J43" s="179" t="s">
        <v>128</v>
      </c>
      <c r="K43" s="179" t="s">
        <v>94</v>
      </c>
      <c r="L43" s="188" t="s">
        <v>95</v>
      </c>
      <c r="M43" s="179" t="s">
        <v>145</v>
      </c>
      <c r="N43" s="188" t="s">
        <v>146</v>
      </c>
      <c r="O43" s="197">
        <v>205</v>
      </c>
      <c r="P43" s="202" t="str">
        <f>IF(O43&lt;=0,"",IF(O43&lt;=2,"Muy Baja",IF(O43&lt;=24,"Baja",IF(O43&lt;=500,"Media",IF(O43&lt;=5000,"Alta","Muy Alta")))))</f>
        <v>Media</v>
      </c>
      <c r="Q43" s="203">
        <f>+VLOOKUP(P43,Probabilidad!$B$5:$C$9,2,FALSE)</f>
        <v>0.6</v>
      </c>
      <c r="R43" s="201" t="str">
        <f>+'Tabla Impacto'!BQ27</f>
        <v>Mayor</v>
      </c>
      <c r="S43" s="181" t="str">
        <f>+R43</f>
        <v>Mayor</v>
      </c>
      <c r="T43" s="202">
        <f>+VLOOKUP(S43,Impacto!B$5:C$9,2,FALSE)</f>
        <v>0.8</v>
      </c>
      <c r="U43" s="203">
        <f>+Q43*T43</f>
        <v>0.48</v>
      </c>
      <c r="V43" s="184" t="str">
        <f>+IF(U43&lt;=11%,"Bajo",IF(AND(U43&gt;=12%,U43&lt;=39%),"Moderado",IF(AND(U43&gt;=40%,U43&lt;=64%),"Alto",IF(U43&gt;64%,"Extremo",""))))</f>
        <v>Alto</v>
      </c>
      <c r="W43" s="20">
        <v>1</v>
      </c>
      <c r="X43" s="3" t="s">
        <v>669</v>
      </c>
      <c r="Y43" s="18" t="str">
        <f t="shared" si="64"/>
        <v>Probabilidad</v>
      </c>
      <c r="Z43" s="7" t="s">
        <v>99</v>
      </c>
      <c r="AA43" s="7" t="s">
        <v>100</v>
      </c>
      <c r="AB43" s="6" t="str">
        <f t="shared" si="65"/>
        <v>40%</v>
      </c>
      <c r="AC43" s="7" t="s">
        <v>101</v>
      </c>
      <c r="AD43" s="7" t="s">
        <v>102</v>
      </c>
      <c r="AE43" s="7" t="s">
        <v>103</v>
      </c>
      <c r="AF43" s="19" t="s">
        <v>268</v>
      </c>
      <c r="AG43" s="203">
        <f>IFERROR(IF(Y43="Probabilidad",(Q43-(Q43*AB43)),IF(Y43="Impacto",Q43,"")),"")</f>
        <v>0.36</v>
      </c>
      <c r="AH43" s="181" t="str">
        <f t="shared" si="66"/>
        <v>Baja</v>
      </c>
      <c r="AI43" s="203">
        <f>IFERROR(IF(Y43="Impacto",(T43-(T43*AB43)),IF(Y43="Probabilidad",T43,"")),"")</f>
        <v>0.8</v>
      </c>
      <c r="AJ43" s="181" t="str">
        <f t="shared" si="67"/>
        <v>Mayor</v>
      </c>
      <c r="AK43" s="6">
        <f t="shared" si="14"/>
        <v>0.28799999999999998</v>
      </c>
      <c r="AL43" s="46" t="str">
        <f t="shared" si="18"/>
        <v>Moderado</v>
      </c>
      <c r="AM43" s="46" t="str">
        <f>+AL43</f>
        <v>Moderado</v>
      </c>
      <c r="AN43" s="7" t="s">
        <v>132</v>
      </c>
      <c r="AO43" s="41"/>
      <c r="AP43" s="179"/>
      <c r="AQ43" s="130"/>
      <c r="AR43" s="188"/>
      <c r="AS43" s="188"/>
      <c r="AT43" s="197"/>
    </row>
    <row r="44" spans="1:46" ht="151.5" customHeight="1" x14ac:dyDescent="0.2">
      <c r="B44" s="264" t="s">
        <v>269</v>
      </c>
      <c r="C44" s="188" t="s">
        <v>270</v>
      </c>
      <c r="D44" s="298" t="s">
        <v>271</v>
      </c>
      <c r="E44" s="286" t="s">
        <v>272</v>
      </c>
      <c r="F44" s="267" t="s">
        <v>273</v>
      </c>
      <c r="G44" s="286" t="s">
        <v>274</v>
      </c>
      <c r="H44" s="286" t="s">
        <v>91</v>
      </c>
      <c r="I44" s="286" t="s">
        <v>92</v>
      </c>
      <c r="J44" s="264" t="s">
        <v>128</v>
      </c>
      <c r="K44" s="264" t="s">
        <v>94</v>
      </c>
      <c r="L44" s="286" t="s">
        <v>95</v>
      </c>
      <c r="M44" s="264" t="s">
        <v>130</v>
      </c>
      <c r="N44" s="286" t="s">
        <v>97</v>
      </c>
      <c r="O44" s="294">
        <v>365</v>
      </c>
      <c r="P44" s="282" t="str">
        <f>IF(O44&lt;=0,"",IF(O44&lt;=2,"Muy Baja",IF(O44&lt;=24,"Baja",IF(O44&lt;=500,"Media",IF(O44&lt;=5000,"Alta","Muy Alta")))))</f>
        <v>Media</v>
      </c>
      <c r="Q44" s="276">
        <f>+VLOOKUP(P44,Probabilidad!$B$5:$C$9,2,FALSE)</f>
        <v>0.6</v>
      </c>
      <c r="R44" s="301" t="str">
        <f>+'Tabla Impacto'!AA27</f>
        <v>Catastrófico</v>
      </c>
      <c r="S44" s="274" t="str">
        <f>+R44</f>
        <v>Catastrófico</v>
      </c>
      <c r="T44" s="282">
        <f>+VLOOKUP(S44,Impacto!B$5:C$9,2,FALSE)</f>
        <v>1</v>
      </c>
      <c r="U44" s="276">
        <f>+Q44*T44</f>
        <v>0.6</v>
      </c>
      <c r="V44" s="284" t="str">
        <f>+IF(U44&lt;=11%,"Bajo",IF(AND(U44&gt;=12%,U44&lt;=39%),"Moderado",IF(AND(U44&gt;=40%,U44&lt;=64%),"Alto",IF(U44&gt;64%,"Extremo",""))))</f>
        <v>Alto</v>
      </c>
      <c r="W44" s="20">
        <v>1</v>
      </c>
      <c r="X44" s="3" t="s">
        <v>670</v>
      </c>
      <c r="Y44" s="18" t="str">
        <f t="shared" si="64"/>
        <v>Probabilidad</v>
      </c>
      <c r="Z44" s="7" t="s">
        <v>99</v>
      </c>
      <c r="AA44" s="7" t="s">
        <v>100</v>
      </c>
      <c r="AB44" s="6" t="str">
        <f t="shared" si="65"/>
        <v>40%</v>
      </c>
      <c r="AC44" s="7" t="s">
        <v>101</v>
      </c>
      <c r="AD44" s="7" t="s">
        <v>102</v>
      </c>
      <c r="AE44" s="7" t="s">
        <v>103</v>
      </c>
      <c r="AF44" s="19" t="s">
        <v>671</v>
      </c>
      <c r="AG44" s="203">
        <f>IFERROR(IF(Y44="Probabilidad",(Q44-(Q44*AB44)),IF(Y44="Impacto",Q44,"")),"")</f>
        <v>0.36</v>
      </c>
      <c r="AH44" s="181" t="str">
        <f t="shared" si="66"/>
        <v>Baja</v>
      </c>
      <c r="AI44" s="203">
        <f>IFERROR(IF(Y44="Impacto",(T44-(T44*AB44)),IF(Y44="Probabilidad",T44,"")),"")</f>
        <v>1</v>
      </c>
      <c r="AJ44" s="181" t="str">
        <f t="shared" si="67"/>
        <v>Catastrófico</v>
      </c>
      <c r="AK44" s="6">
        <f t="shared" si="14"/>
        <v>0.36</v>
      </c>
      <c r="AL44" s="46" t="s">
        <v>354</v>
      </c>
      <c r="AM44" s="284" t="str">
        <f>+AL45</f>
        <v>Alto</v>
      </c>
      <c r="AN44" s="278" t="s">
        <v>132</v>
      </c>
      <c r="AO44" s="41"/>
      <c r="AP44" s="179"/>
      <c r="AQ44" s="130"/>
      <c r="AR44" s="188"/>
      <c r="AS44" s="188"/>
      <c r="AT44" s="197"/>
    </row>
    <row r="45" spans="1:46" ht="120" customHeight="1" x14ac:dyDescent="0.2">
      <c r="B45" s="265"/>
      <c r="C45" s="188" t="s">
        <v>270</v>
      </c>
      <c r="D45" s="300"/>
      <c r="E45" s="287"/>
      <c r="F45" s="267"/>
      <c r="G45" s="287"/>
      <c r="H45" s="287"/>
      <c r="I45" s="287"/>
      <c r="J45" s="265"/>
      <c r="K45" s="265"/>
      <c r="L45" s="287"/>
      <c r="M45" s="265"/>
      <c r="N45" s="287"/>
      <c r="O45" s="294"/>
      <c r="P45" s="283"/>
      <c r="Q45" s="277"/>
      <c r="R45" s="302"/>
      <c r="S45" s="303"/>
      <c r="T45" s="283"/>
      <c r="U45" s="277"/>
      <c r="V45" s="285"/>
      <c r="W45" s="204">
        <v>2</v>
      </c>
      <c r="X45" s="40" t="s">
        <v>672</v>
      </c>
      <c r="Y45" s="18" t="str">
        <f t="shared" si="64"/>
        <v>Probabilidad</v>
      </c>
      <c r="Z45" s="7" t="s">
        <v>99</v>
      </c>
      <c r="AA45" s="7" t="s">
        <v>100</v>
      </c>
      <c r="AB45" s="6" t="str">
        <f t="shared" si="65"/>
        <v>40%</v>
      </c>
      <c r="AC45" s="7" t="s">
        <v>101</v>
      </c>
      <c r="AD45" s="7" t="s">
        <v>102</v>
      </c>
      <c r="AE45" s="7" t="s">
        <v>103</v>
      </c>
      <c r="AF45" s="147" t="s">
        <v>673</v>
      </c>
      <c r="AG45" s="203">
        <f>IFERROR(IF(AND(Y44="Probabilidad",Y45="Probabilidad"),(AG44-(+AG44*AB45)),IF(Y45="Probabilidad",(Q44-(Q44*AB45)),IF(Y45="Impacto",Q44,""))),"")</f>
        <v>0.216</v>
      </c>
      <c r="AH45" s="181" t="str">
        <f t="shared" si="66"/>
        <v>Baja</v>
      </c>
      <c r="AI45" s="203">
        <f>IFERROR(IF(AND(Y44="Impacto",Y45="Impacto"),(AI44-(+AI44*AB45)),IF(Y45="Impacto",(T44-(+T44*AB45)),IF(Y45="Probabilidad",AI44,""))),"")</f>
        <v>1</v>
      </c>
      <c r="AJ45" s="181" t="str">
        <f t="shared" si="67"/>
        <v>Catastrófico</v>
      </c>
      <c r="AK45" s="6">
        <f t="shared" si="14"/>
        <v>0.216</v>
      </c>
      <c r="AL45" s="46" t="s">
        <v>354</v>
      </c>
      <c r="AM45" s="285"/>
      <c r="AN45" s="279"/>
      <c r="AO45" s="191"/>
      <c r="AP45" s="134"/>
      <c r="AQ45" s="208"/>
      <c r="AR45" s="200"/>
      <c r="AS45" s="134"/>
      <c r="AT45" s="135"/>
    </row>
    <row r="46" spans="1:46" ht="148.5" customHeight="1" x14ac:dyDescent="0.2">
      <c r="B46" s="264" t="s">
        <v>269</v>
      </c>
      <c r="C46" s="189" t="s">
        <v>275</v>
      </c>
      <c r="D46" s="298" t="s">
        <v>276</v>
      </c>
      <c r="E46" s="267" t="s">
        <v>674</v>
      </c>
      <c r="F46" s="267" t="s">
        <v>277</v>
      </c>
      <c r="G46" s="286" t="s">
        <v>278</v>
      </c>
      <c r="H46" s="286" t="s">
        <v>91</v>
      </c>
      <c r="I46" s="286" t="s">
        <v>92</v>
      </c>
      <c r="J46" s="264" t="s">
        <v>128</v>
      </c>
      <c r="K46" s="264" t="s">
        <v>94</v>
      </c>
      <c r="L46" s="286" t="s">
        <v>203</v>
      </c>
      <c r="M46" s="264" t="s">
        <v>145</v>
      </c>
      <c r="N46" s="267" t="s">
        <v>146</v>
      </c>
      <c r="O46" s="272">
        <v>12</v>
      </c>
      <c r="P46" s="282" t="str">
        <f>IF(O46&lt;=0,"",IF(O46&lt;=2,"Muy Baja",IF(O46&lt;=24,"Baja",IF(O46&lt;=500,"Media",IF(O46&lt;=5000,"Alta","Muy Alta")))))</f>
        <v>Baja</v>
      </c>
      <c r="Q46" s="276">
        <f>+VLOOKUP(P46,Probabilidad!$B$5:$C$9,2,FALSE)</f>
        <v>0.4</v>
      </c>
      <c r="R46" s="301" t="str">
        <f>+'Tabla Impacto'!AG27</f>
        <v>Mayor</v>
      </c>
      <c r="S46" s="274" t="str">
        <f>+R46</f>
        <v>Mayor</v>
      </c>
      <c r="T46" s="282">
        <f>+VLOOKUP(S46,Impacto!B$5:C$9,2,FALSE)</f>
        <v>0.8</v>
      </c>
      <c r="U46" s="276">
        <f>+Q46*T46</f>
        <v>0.32000000000000006</v>
      </c>
      <c r="V46" s="284" t="str">
        <f>+IF(U46&lt;=11%,"Bajo",IF(AND(U46&gt;=12%,U46&lt;=39%),"Moderado",IF(AND(U46&gt;=40%,U46&lt;=64%),"Alto",IF(U46&gt;64%,"Extremo",""))))</f>
        <v>Moderado</v>
      </c>
      <c r="W46" s="20">
        <v>1</v>
      </c>
      <c r="X46" s="3" t="s">
        <v>675</v>
      </c>
      <c r="Y46" s="18" t="str">
        <f t="shared" si="64"/>
        <v>Probabilidad</v>
      </c>
      <c r="Z46" s="7" t="s">
        <v>99</v>
      </c>
      <c r="AA46" s="7" t="s">
        <v>100</v>
      </c>
      <c r="AB46" s="6" t="str">
        <f t="shared" si="65"/>
        <v>40%</v>
      </c>
      <c r="AC46" s="7" t="s">
        <v>101</v>
      </c>
      <c r="AD46" s="7" t="s">
        <v>102</v>
      </c>
      <c r="AE46" s="7" t="s">
        <v>103</v>
      </c>
      <c r="AF46" s="19" t="s">
        <v>678</v>
      </c>
      <c r="AG46" s="203">
        <f>IFERROR(IF(Y46="Probabilidad",(Q46-(Q46*AB46)),IF(Y46="Impacto",Q46,"")),"")</f>
        <v>0.24</v>
      </c>
      <c r="AH46" s="181" t="s">
        <v>490</v>
      </c>
      <c r="AI46" s="203">
        <f>IFERROR(IF(Y46="Impacto",(T46-(T46*AB46)),IF(Y46="Probabilidad",T46,"")),"")</f>
        <v>0.8</v>
      </c>
      <c r="AJ46" s="181" t="str">
        <f t="shared" si="67"/>
        <v>Mayor</v>
      </c>
      <c r="AK46" s="6">
        <f t="shared" si="14"/>
        <v>0.192</v>
      </c>
      <c r="AL46" s="46" t="str">
        <f t="shared" si="18"/>
        <v>Moderado</v>
      </c>
      <c r="AM46" s="284" t="str">
        <f>+AL48</f>
        <v>Moderado</v>
      </c>
      <c r="AN46" s="278" t="s">
        <v>132</v>
      </c>
      <c r="AO46" s="41"/>
      <c r="AP46" s="179"/>
      <c r="AQ46" s="130"/>
      <c r="AR46" s="188"/>
      <c r="AS46" s="188"/>
      <c r="AT46" s="197"/>
    </row>
    <row r="47" spans="1:46" ht="119.25" customHeight="1" x14ac:dyDescent="0.2">
      <c r="B47" s="305"/>
      <c r="C47" s="189" t="s">
        <v>275</v>
      </c>
      <c r="D47" s="309"/>
      <c r="E47" s="267"/>
      <c r="F47" s="267"/>
      <c r="G47" s="304"/>
      <c r="H47" s="304"/>
      <c r="I47" s="304"/>
      <c r="J47" s="305"/>
      <c r="K47" s="305"/>
      <c r="L47" s="304"/>
      <c r="M47" s="305"/>
      <c r="N47" s="267"/>
      <c r="O47" s="306"/>
      <c r="P47" s="307"/>
      <c r="Q47" s="296"/>
      <c r="R47" s="310"/>
      <c r="S47" s="275"/>
      <c r="T47" s="307"/>
      <c r="U47" s="296"/>
      <c r="V47" s="297"/>
      <c r="W47" s="196">
        <v>2</v>
      </c>
      <c r="X47" s="128" t="s">
        <v>676</v>
      </c>
      <c r="Y47" s="18" t="str">
        <f t="shared" si="64"/>
        <v>Probabilidad</v>
      </c>
      <c r="Z47" s="7" t="s">
        <v>99</v>
      </c>
      <c r="AA47" s="7" t="s">
        <v>100</v>
      </c>
      <c r="AB47" s="6" t="str">
        <f t="shared" si="65"/>
        <v>40%</v>
      </c>
      <c r="AC47" s="7" t="s">
        <v>101</v>
      </c>
      <c r="AD47" s="7" t="s">
        <v>102</v>
      </c>
      <c r="AE47" s="7" t="s">
        <v>103</v>
      </c>
      <c r="AF47" s="122" t="s">
        <v>679</v>
      </c>
      <c r="AG47" s="203">
        <f>IFERROR(IF(AND(Y46="Probabilidad",Y47="Probabilidad"),(AG46-(+AG46*AB47)),IF(Y47="Probabilidad",(Q46-(Q46*AB47)),IF(Y47="Impacto",Q46,""))),"")</f>
        <v>0.14399999999999999</v>
      </c>
      <c r="AH47" s="181" t="str">
        <f t="shared" si="66"/>
        <v>Muy Baja</v>
      </c>
      <c r="AI47" s="203">
        <f>IFERROR(IF(AND(Y46="Impacto",Y47="Impacto"),(AI46-(+AI46*AB47)),IF(Y47="Impacto",(T46-(+T46*AB47)),IF(Y47="Probabilidad",AI46,""))),"")</f>
        <v>0.8</v>
      </c>
      <c r="AJ47" s="181" t="str">
        <f t="shared" si="67"/>
        <v>Mayor</v>
      </c>
      <c r="AK47" s="6">
        <f>ROUND((AG47*AI47),2)</f>
        <v>0.12</v>
      </c>
      <c r="AL47" s="46" t="str">
        <f t="shared" ref="AL47:AL65" si="68">+IF(AK47&lt;=11%,"Bajo",IF(AND(AK47&gt;=12%,AK47&lt;=39%),"Moderado",IF(AND(AK47&gt;=40%,AK47&lt;=64%),"Alto",IF(AK47&gt;64%,"Extremo",""))))</f>
        <v>Moderado</v>
      </c>
      <c r="AM47" s="297"/>
      <c r="AN47" s="295"/>
      <c r="AO47" s="41"/>
      <c r="AP47" s="179"/>
      <c r="AQ47" s="130"/>
      <c r="AR47" s="188"/>
      <c r="AS47" s="188"/>
      <c r="AT47" s="197"/>
    </row>
    <row r="48" spans="1:46" ht="90.75" customHeight="1" x14ac:dyDescent="0.2">
      <c r="B48" s="265"/>
      <c r="C48" s="189" t="s">
        <v>275</v>
      </c>
      <c r="D48" s="300"/>
      <c r="E48" s="267"/>
      <c r="F48" s="267"/>
      <c r="G48" s="287"/>
      <c r="H48" s="287"/>
      <c r="I48" s="287"/>
      <c r="J48" s="265"/>
      <c r="K48" s="265"/>
      <c r="L48" s="287"/>
      <c r="M48" s="265"/>
      <c r="N48" s="267"/>
      <c r="O48" s="273"/>
      <c r="P48" s="283"/>
      <c r="Q48" s="277"/>
      <c r="R48" s="302"/>
      <c r="S48" s="303"/>
      <c r="T48" s="283"/>
      <c r="U48" s="277"/>
      <c r="V48" s="285"/>
      <c r="W48" s="195">
        <v>3</v>
      </c>
      <c r="X48" s="136" t="s">
        <v>677</v>
      </c>
      <c r="Y48" s="18" t="str">
        <f t="shared" si="64"/>
        <v>Probabilidad</v>
      </c>
      <c r="Z48" s="7" t="s">
        <v>99</v>
      </c>
      <c r="AA48" s="7" t="s">
        <v>100</v>
      </c>
      <c r="AB48" s="6" t="str">
        <f t="shared" si="65"/>
        <v>40%</v>
      </c>
      <c r="AC48" s="7" t="s">
        <v>101</v>
      </c>
      <c r="AD48" s="7" t="s">
        <v>102</v>
      </c>
      <c r="AE48" s="7" t="s">
        <v>103</v>
      </c>
      <c r="AF48" s="121" t="s">
        <v>680</v>
      </c>
      <c r="AG48" s="203">
        <f>IFERROR(IF(AND(Y47="Probabilidad",Y48="Probabilidad"),(AG47-(+AG47*AB48)),IF(Y48="Probabilidad",(Q47-(Q47*AB48)),IF(Y48="Impacto",Q47,""))),"")</f>
        <v>8.6399999999999991E-2</v>
      </c>
      <c r="AH48" s="181" t="str">
        <f t="shared" si="66"/>
        <v>Muy Baja</v>
      </c>
      <c r="AI48" s="203">
        <f>IFERROR(IF(AND(Y47="Impacto",Y48="Impacto"),(AI47-(+AI47*AB48)),IF(Y48="Impacto",(T47-(+T47*AB48)),IF(Y48="Probabilidad",AI47,""))),"")</f>
        <v>0.8</v>
      </c>
      <c r="AJ48" s="181" t="str">
        <f t="shared" si="67"/>
        <v>Mayor</v>
      </c>
      <c r="AK48" s="6">
        <f t="shared" ref="AK48:AK56" si="69">+AG48*AI48</f>
        <v>6.9120000000000001E-2</v>
      </c>
      <c r="AL48" s="46" t="s">
        <v>388</v>
      </c>
      <c r="AM48" s="285"/>
      <c r="AN48" s="279"/>
      <c r="AO48" s="41"/>
      <c r="AP48" s="179"/>
      <c r="AQ48" s="130"/>
      <c r="AR48" s="188"/>
      <c r="AS48" s="188"/>
      <c r="AT48" s="197"/>
    </row>
    <row r="49" spans="2:46" ht="119.25" customHeight="1" x14ac:dyDescent="0.2">
      <c r="B49" s="179" t="s">
        <v>269</v>
      </c>
      <c r="C49" s="189" t="s">
        <v>275</v>
      </c>
      <c r="D49" s="179" t="s">
        <v>279</v>
      </c>
      <c r="E49" s="179" t="s">
        <v>681</v>
      </c>
      <c r="F49" s="179" t="s">
        <v>280</v>
      </c>
      <c r="G49" s="179" t="s">
        <v>127</v>
      </c>
      <c r="H49" s="188" t="s">
        <v>91</v>
      </c>
      <c r="I49" s="188" t="s">
        <v>92</v>
      </c>
      <c r="J49" s="179" t="s">
        <v>93</v>
      </c>
      <c r="K49" s="179" t="s">
        <v>94</v>
      </c>
      <c r="L49" s="188" t="s">
        <v>149</v>
      </c>
      <c r="M49" s="179" t="s">
        <v>187</v>
      </c>
      <c r="N49" s="179" t="s">
        <v>180</v>
      </c>
      <c r="O49" s="20">
        <v>12</v>
      </c>
      <c r="P49" s="202" t="str">
        <f>IF(O49&lt;=0,"",IF(O49&lt;=2,"Muy Baja",IF(O49&lt;=24,"Baja",IF(O49&lt;=500,"Media",IF(O49&lt;=5000,"Alta","Muy Alta")))))</f>
        <v>Baja</v>
      </c>
      <c r="Q49" s="203">
        <f>+VLOOKUP(P49,Probabilidad!$B$5:$C$9,2,FALSE)</f>
        <v>0.4</v>
      </c>
      <c r="R49" s="201" t="str">
        <f>+'Tabla Impacto'!BA27</f>
        <v>Catastrófico</v>
      </c>
      <c r="S49" s="181" t="str">
        <f>+R49</f>
        <v>Catastrófico</v>
      </c>
      <c r="T49" s="202">
        <f>+VLOOKUP(S49,Impacto!B$5:C$9,2,FALSE)</f>
        <v>1</v>
      </c>
      <c r="U49" s="203">
        <f>+Q49*T49</f>
        <v>0.4</v>
      </c>
      <c r="V49" s="184" t="str">
        <f>+IF(U49&lt;=11%,"Bajo",IF(AND(U49&gt;=12%,U49&lt;=39%),"Moderado",IF(AND(U49&gt;=40%,U49&lt;=64%),"Alto",IF(U49&gt;64%,"Extremo",""))))</f>
        <v>Alto</v>
      </c>
      <c r="W49" s="20">
        <v>1</v>
      </c>
      <c r="X49" s="142" t="s">
        <v>682</v>
      </c>
      <c r="Y49" s="18" t="str">
        <f t="shared" si="64"/>
        <v>Probabilidad</v>
      </c>
      <c r="Z49" s="7" t="s">
        <v>99</v>
      </c>
      <c r="AA49" s="7" t="s">
        <v>100</v>
      </c>
      <c r="AB49" s="6" t="str">
        <f t="shared" si="65"/>
        <v>40%</v>
      </c>
      <c r="AC49" s="7" t="s">
        <v>153</v>
      </c>
      <c r="AD49" s="7" t="s">
        <v>102</v>
      </c>
      <c r="AE49" s="7" t="s">
        <v>103</v>
      </c>
      <c r="AF49" s="118" t="s">
        <v>683</v>
      </c>
      <c r="AG49" s="203">
        <f>IFERROR(IF(Y49="Probabilidad",(Q49-(Q49*AB49)),IF(Y49="Impacto",Q49,"")),"")</f>
        <v>0.24</v>
      </c>
      <c r="AH49" s="181" t="str">
        <f t="shared" si="66"/>
        <v>Baja</v>
      </c>
      <c r="AI49" s="203">
        <f>IFERROR(IF(Y49="Impacto",(T49-(T49*AB49)),IF(Y49="Probabilidad",T49,"")),"")</f>
        <v>1</v>
      </c>
      <c r="AJ49" s="181" t="str">
        <f t="shared" si="67"/>
        <v>Catastrófico</v>
      </c>
      <c r="AK49" s="6">
        <f t="shared" si="69"/>
        <v>0.24</v>
      </c>
      <c r="AL49" s="46" t="s">
        <v>354</v>
      </c>
      <c r="AM49" s="46" t="str">
        <f>+AL49</f>
        <v>Alto</v>
      </c>
      <c r="AN49" s="7" t="s">
        <v>132</v>
      </c>
      <c r="AO49" s="41"/>
      <c r="AP49" s="179"/>
      <c r="AQ49" s="130"/>
      <c r="AR49" s="188"/>
      <c r="AS49" s="188"/>
      <c r="AT49" s="197"/>
    </row>
    <row r="50" spans="2:46" ht="177" customHeight="1" x14ac:dyDescent="0.2">
      <c r="B50" s="179" t="s">
        <v>269</v>
      </c>
      <c r="C50" s="189" t="s">
        <v>275</v>
      </c>
      <c r="D50" s="179" t="s">
        <v>281</v>
      </c>
      <c r="E50" s="187" t="s">
        <v>282</v>
      </c>
      <c r="F50" s="187" t="s">
        <v>283</v>
      </c>
      <c r="G50" s="187" t="s">
        <v>284</v>
      </c>
      <c r="H50" s="188" t="s">
        <v>148</v>
      </c>
      <c r="I50" s="188" t="s">
        <v>92</v>
      </c>
      <c r="J50" s="179" t="s">
        <v>93</v>
      </c>
      <c r="K50" s="179" t="s">
        <v>94</v>
      </c>
      <c r="L50" s="188" t="s">
        <v>285</v>
      </c>
      <c r="M50" s="179" t="s">
        <v>187</v>
      </c>
      <c r="N50" s="210" t="s">
        <v>286</v>
      </c>
      <c r="O50" s="196">
        <v>12</v>
      </c>
      <c r="P50" s="202" t="str">
        <f>IF(O50&lt;=0,"",IF(O50&lt;=2,"Muy Baja",IF(O50&lt;=24,"Baja",IF(O50&lt;=500,"Media",IF(O50&lt;=5000,"Alta","Muy Alta")))))</f>
        <v>Baja</v>
      </c>
      <c r="Q50" s="203">
        <f>+VLOOKUP(P50,Probabilidad!$B$5:$C$9,2,FALSE)</f>
        <v>0.4</v>
      </c>
      <c r="R50" s="201" t="str">
        <f>+'Tabla Impacto'!BC27</f>
        <v>Catastrófico</v>
      </c>
      <c r="S50" s="181" t="str">
        <f>+R50</f>
        <v>Catastrófico</v>
      </c>
      <c r="T50" s="202">
        <f>+VLOOKUP(S50,Impacto!B$5:C$9,2,FALSE)</f>
        <v>1</v>
      </c>
      <c r="U50" s="203">
        <f>+Q50*T50</f>
        <v>0.4</v>
      </c>
      <c r="V50" s="184" t="str">
        <f>+IF(U50&lt;=11%,"Bajo",IF(AND(U50&gt;=12%,U50&lt;=39%),"Moderado",IF(AND(U50&gt;=40%,U50&lt;=64%),"Alto",IF(U50&gt;64%,"Extremo",""))))</f>
        <v>Alto</v>
      </c>
      <c r="W50" s="20">
        <v>1</v>
      </c>
      <c r="X50" s="144" t="s">
        <v>684</v>
      </c>
      <c r="Y50" s="18" t="str">
        <f t="shared" si="64"/>
        <v>Probabilidad</v>
      </c>
      <c r="Z50" s="7" t="s">
        <v>99</v>
      </c>
      <c r="AA50" s="7" t="s">
        <v>100</v>
      </c>
      <c r="AB50" s="6" t="str">
        <f t="shared" si="65"/>
        <v>40%</v>
      </c>
      <c r="AC50" s="7" t="s">
        <v>101</v>
      </c>
      <c r="AD50" s="7" t="s">
        <v>102</v>
      </c>
      <c r="AE50" s="7" t="s">
        <v>103</v>
      </c>
      <c r="AF50" s="137" t="s">
        <v>685</v>
      </c>
      <c r="AG50" s="203">
        <f>IFERROR(IF(Y50="Probabilidad",(Q50-(Q50*AB50)),IF(Y50="Impacto",Q50,"")),"")</f>
        <v>0.24</v>
      </c>
      <c r="AH50" s="181" t="str">
        <f t="shared" si="66"/>
        <v>Baja</v>
      </c>
      <c r="AI50" s="203">
        <f>IFERROR(IF(Y50="Impacto",(T50-(T50*AB50)),IF(Y50="Probabilidad",T50,"")),"")</f>
        <v>1</v>
      </c>
      <c r="AJ50" s="181" t="str">
        <f t="shared" si="67"/>
        <v>Catastrófico</v>
      </c>
      <c r="AK50" s="6">
        <f t="shared" si="69"/>
        <v>0.24</v>
      </c>
      <c r="AL50" s="46" t="s">
        <v>354</v>
      </c>
      <c r="AM50" s="46" t="str">
        <f>+AL50</f>
        <v>Alto</v>
      </c>
      <c r="AN50" s="7" t="s">
        <v>132</v>
      </c>
      <c r="AO50" s="41"/>
      <c r="AP50" s="179"/>
      <c r="AQ50" s="130"/>
      <c r="AR50" s="188"/>
      <c r="AS50" s="188"/>
      <c r="AT50" s="197"/>
    </row>
    <row r="51" spans="2:46" ht="146.25" customHeight="1" x14ac:dyDescent="0.2">
      <c r="B51" s="264" t="s">
        <v>134</v>
      </c>
      <c r="C51" s="189" t="s">
        <v>717</v>
      </c>
      <c r="D51" s="308" t="s">
        <v>288</v>
      </c>
      <c r="E51" s="286" t="s">
        <v>692</v>
      </c>
      <c r="F51" s="286" t="s">
        <v>289</v>
      </c>
      <c r="G51" s="286" t="s">
        <v>250</v>
      </c>
      <c r="H51" s="286" t="s">
        <v>91</v>
      </c>
      <c r="I51" s="286" t="s">
        <v>92</v>
      </c>
      <c r="J51" s="264" t="s">
        <v>128</v>
      </c>
      <c r="K51" s="264" t="s">
        <v>94</v>
      </c>
      <c r="L51" s="286" t="s">
        <v>95</v>
      </c>
      <c r="M51" s="264" t="s">
        <v>245</v>
      </c>
      <c r="N51" s="286" t="s">
        <v>146</v>
      </c>
      <c r="O51" s="272">
        <v>1</v>
      </c>
      <c r="P51" s="282" t="str">
        <f>IF(O51&lt;=0,"",IF(O51&lt;=2,"Muy Baja",IF(O51&lt;=24,"Baja",IF(O51&lt;=500,"Media",IF(O51&lt;=5000,"Alta","Muy Alta")))))</f>
        <v>Muy Baja</v>
      </c>
      <c r="Q51" s="276">
        <f>+VLOOKUP(P51,Probabilidad!$B$5:$C$9,2,FALSE)</f>
        <v>0.2</v>
      </c>
      <c r="R51" s="301" t="str">
        <f>+'Tabla Impacto'!M27</f>
        <v>Mayor</v>
      </c>
      <c r="S51" s="274" t="str">
        <f>+R51</f>
        <v>Mayor</v>
      </c>
      <c r="T51" s="282">
        <f>+VLOOKUP(S51,Impacto!B$5:C$9,2,FALSE)</f>
        <v>0.8</v>
      </c>
      <c r="U51" s="276">
        <f>+Q51*T51</f>
        <v>0.16000000000000003</v>
      </c>
      <c r="V51" s="284" t="str">
        <f>+IF(U51&lt;=11%,"Bajo",IF(AND(U51&gt;=12%,U51&lt;=39%),"Moderado",IF(AND(U51&gt;=40%,U51&lt;=64%),"Alto",IF(U51&gt;64%,"Extremo",""))))</f>
        <v>Moderado</v>
      </c>
      <c r="W51" s="20">
        <v>1</v>
      </c>
      <c r="X51" s="3" t="s">
        <v>693</v>
      </c>
      <c r="Y51" s="18" t="str">
        <f t="shared" si="64"/>
        <v>Probabilidad</v>
      </c>
      <c r="Z51" s="7" t="s">
        <v>99</v>
      </c>
      <c r="AA51" s="7" t="s">
        <v>100</v>
      </c>
      <c r="AB51" s="6" t="str">
        <f t="shared" si="65"/>
        <v>40%</v>
      </c>
      <c r="AC51" s="7" t="s">
        <v>101</v>
      </c>
      <c r="AD51" s="7" t="s">
        <v>102</v>
      </c>
      <c r="AE51" s="7" t="s">
        <v>103</v>
      </c>
      <c r="AF51" s="148" t="s">
        <v>694</v>
      </c>
      <c r="AG51" s="203">
        <f>IFERROR(IF(Y51="Probabilidad",(Q51-(Q51*AB51)),IF(Y51="Impacto",Q51,"")),"")</f>
        <v>0.12</v>
      </c>
      <c r="AH51" s="181" t="str">
        <f t="shared" si="66"/>
        <v>Muy Baja</v>
      </c>
      <c r="AI51" s="203">
        <f>IFERROR(IF(Y51="Impacto",(T51-(T51*AB51)),IF(Y51="Probabilidad",T51,"")),"")</f>
        <v>0.8</v>
      </c>
      <c r="AJ51" s="181" t="str">
        <f t="shared" si="67"/>
        <v>Mayor</v>
      </c>
      <c r="AK51" s="6">
        <f t="shared" si="69"/>
        <v>9.6000000000000002E-2</v>
      </c>
      <c r="AL51" s="46" t="s">
        <v>388</v>
      </c>
      <c r="AM51" s="284" t="str">
        <f>+AL54</f>
        <v>Moderado</v>
      </c>
      <c r="AN51" s="278" t="s">
        <v>132</v>
      </c>
      <c r="AO51" s="41"/>
      <c r="AP51" s="179"/>
      <c r="AQ51" s="130"/>
      <c r="AR51" s="188"/>
      <c r="AS51" s="188"/>
      <c r="AT51" s="197"/>
    </row>
    <row r="52" spans="2:46" ht="126" customHeight="1" x14ac:dyDescent="0.2">
      <c r="B52" s="305"/>
      <c r="C52" s="189" t="s">
        <v>287</v>
      </c>
      <c r="D52" s="309"/>
      <c r="E52" s="304"/>
      <c r="F52" s="304"/>
      <c r="G52" s="304"/>
      <c r="H52" s="304"/>
      <c r="I52" s="304"/>
      <c r="J52" s="305"/>
      <c r="K52" s="305"/>
      <c r="L52" s="304"/>
      <c r="M52" s="305"/>
      <c r="N52" s="304"/>
      <c r="O52" s="306"/>
      <c r="P52" s="307"/>
      <c r="Q52" s="296"/>
      <c r="R52" s="310"/>
      <c r="S52" s="275"/>
      <c r="T52" s="307"/>
      <c r="U52" s="296"/>
      <c r="V52" s="297"/>
      <c r="W52" s="196">
        <v>2</v>
      </c>
      <c r="X52" s="128" t="s">
        <v>695</v>
      </c>
      <c r="Y52" s="18" t="str">
        <f t="shared" si="64"/>
        <v>Probabilidad</v>
      </c>
      <c r="Z52" s="7" t="s">
        <v>99</v>
      </c>
      <c r="AA52" s="7" t="s">
        <v>100</v>
      </c>
      <c r="AB52" s="6" t="str">
        <f t="shared" si="65"/>
        <v>40%</v>
      </c>
      <c r="AC52" s="7" t="s">
        <v>101</v>
      </c>
      <c r="AD52" s="7" t="s">
        <v>102</v>
      </c>
      <c r="AE52" s="7" t="s">
        <v>103</v>
      </c>
      <c r="AF52" s="122" t="s">
        <v>696</v>
      </c>
      <c r="AG52" s="203">
        <f>IFERROR(IF(AND(Y51="Probabilidad",Y52="Probabilidad"),(AG51-(+AG51*AB52)),IF(Y52="Probabilidad",(AG51-(AG51*AB52)),IF(Y52="Impacto",AG51,""))),"")</f>
        <v>7.1999999999999995E-2</v>
      </c>
      <c r="AH52" s="181" t="str">
        <f t="shared" si="66"/>
        <v>Muy Baja</v>
      </c>
      <c r="AI52" s="203">
        <f>IFERROR(IF(AND(Y51="Impacto",Y52="Impacto"),(AI51-(+AI51*AB52)),IF(Y52="Impacto",(AI51-(+AI51*AB52)),IF(Y52="Probabilidad",AI51,""))),"")</f>
        <v>0.8</v>
      </c>
      <c r="AJ52" s="181" t="str">
        <f t="shared" si="67"/>
        <v>Mayor</v>
      </c>
      <c r="AK52" s="6">
        <f t="shared" si="69"/>
        <v>5.7599999999999998E-2</v>
      </c>
      <c r="AL52" s="46" t="s">
        <v>388</v>
      </c>
      <c r="AM52" s="297"/>
      <c r="AN52" s="295"/>
      <c r="AO52" s="41"/>
      <c r="AP52" s="179"/>
      <c r="AQ52" s="130"/>
      <c r="AR52" s="188"/>
      <c r="AS52" s="188"/>
      <c r="AT52" s="197"/>
    </row>
    <row r="53" spans="2:46" ht="108.75" customHeight="1" x14ac:dyDescent="0.2">
      <c r="B53" s="305"/>
      <c r="C53" s="189" t="s">
        <v>287</v>
      </c>
      <c r="D53" s="309"/>
      <c r="E53" s="304"/>
      <c r="F53" s="304"/>
      <c r="G53" s="304"/>
      <c r="H53" s="304"/>
      <c r="I53" s="304"/>
      <c r="J53" s="305"/>
      <c r="K53" s="305"/>
      <c r="L53" s="304"/>
      <c r="M53" s="305"/>
      <c r="N53" s="304"/>
      <c r="O53" s="306"/>
      <c r="P53" s="307"/>
      <c r="Q53" s="296"/>
      <c r="R53" s="310"/>
      <c r="S53" s="275"/>
      <c r="T53" s="307"/>
      <c r="U53" s="296"/>
      <c r="V53" s="297"/>
      <c r="W53" s="20">
        <v>3</v>
      </c>
      <c r="X53" s="3" t="s">
        <v>697</v>
      </c>
      <c r="Y53" s="18" t="str">
        <f t="shared" ref="Y53:Y65" si="70">IF(OR(Z53="Preventivo",Z53="Detectivo"),"Probabilidad",IF(Z53="Correctivo","Impacto",""))</f>
        <v>Probabilidad</v>
      </c>
      <c r="Z53" s="7" t="s">
        <v>99</v>
      </c>
      <c r="AA53" s="7" t="s">
        <v>100</v>
      </c>
      <c r="AB53" s="6" t="str">
        <f t="shared" ref="AB53:AB65" si="71">IF(AND(Z53="Preventivo",AA53="Automático"),"50%",IF(AND(Z53="Preventivo",AA53="Manual"),"40%",IF(AND(Z53="Detectivo",AA53="Automático"),"40%",IF(AND(Z53="Detectivo",AA53="Manual"),"30%",IF(AND(Z53="Correctivo",AA53="Automático"),"35%",IF(AND(Z53="Correctivo",AA53="Manual"),"25%",""))))))</f>
        <v>40%</v>
      </c>
      <c r="AC53" s="7" t="s">
        <v>101</v>
      </c>
      <c r="AD53" s="7" t="s">
        <v>102</v>
      </c>
      <c r="AE53" s="7" t="s">
        <v>103</v>
      </c>
      <c r="AF53" s="19" t="s">
        <v>698</v>
      </c>
      <c r="AG53" s="203">
        <f>IFERROR(IF(AND(Y52="Probabilidad",Y53="Probabilidad"),(AG52-(+AG52*AB53)),IF(Y53="Probabilidad",(AG52-(AG52*AB53)),IF(Y53="Impacto",AG52,""))),"")</f>
        <v>4.3199999999999995E-2</v>
      </c>
      <c r="AH53" s="181" t="str">
        <f t="shared" ref="AH53:AH65" si="72">IFERROR(IF(AG53="","",IF(AG53&lt;=0.2,"Muy Baja",IF(AG53&lt;=0.4,"Baja",IF(AG53&lt;=0.6,"Media",IF(AG53&lt;=0.8,"Alta","Muy Alta"))))),"")</f>
        <v>Muy Baja</v>
      </c>
      <c r="AI53" s="203">
        <f t="shared" ref="AI53:AI54" si="73">IFERROR(IF(AND(Y52="Impacto",Y53="Impacto"),(AI52-(+AI52*AB53)),IF(Y53="Impacto",(AI52-(+AI52*AB53)),IF(Y53="Probabilidad",AI52,""))),"")</f>
        <v>0.8</v>
      </c>
      <c r="AJ53" s="181" t="str">
        <f t="shared" ref="AJ53:AJ65" si="74">IFERROR(IF(AI53="","",IF(AI53&lt;=0.2,"Leve",IF(AI53&lt;=0.4,"Menor",IF(AI53&lt;=0.6,"Moderado",IF(AI53&lt;=0.8,"Mayor","Catastrófico"))))),"")</f>
        <v>Mayor</v>
      </c>
      <c r="AK53" s="6">
        <f t="shared" si="69"/>
        <v>3.456E-2</v>
      </c>
      <c r="AL53" s="46" t="s">
        <v>388</v>
      </c>
      <c r="AM53" s="297"/>
      <c r="AN53" s="295"/>
      <c r="AO53" s="41"/>
      <c r="AP53" s="179"/>
      <c r="AQ53" s="130"/>
      <c r="AR53" s="188"/>
      <c r="AS53" s="188"/>
      <c r="AT53" s="197"/>
    </row>
    <row r="54" spans="2:46" ht="116.25" customHeight="1" x14ac:dyDescent="0.2">
      <c r="B54" s="265"/>
      <c r="C54" s="189" t="s">
        <v>287</v>
      </c>
      <c r="D54" s="300"/>
      <c r="E54" s="287"/>
      <c r="F54" s="287"/>
      <c r="G54" s="287"/>
      <c r="H54" s="287"/>
      <c r="I54" s="287"/>
      <c r="J54" s="265"/>
      <c r="K54" s="265"/>
      <c r="L54" s="287"/>
      <c r="M54" s="265"/>
      <c r="N54" s="287"/>
      <c r="O54" s="273"/>
      <c r="P54" s="283"/>
      <c r="Q54" s="277"/>
      <c r="R54" s="302"/>
      <c r="S54" s="303"/>
      <c r="T54" s="283"/>
      <c r="U54" s="277"/>
      <c r="V54" s="285"/>
      <c r="W54" s="195">
        <v>4</v>
      </c>
      <c r="X54" s="138" t="s">
        <v>699</v>
      </c>
      <c r="Y54" s="18" t="str">
        <f t="shared" si="70"/>
        <v>Probabilidad</v>
      </c>
      <c r="Z54" s="7" t="s">
        <v>99</v>
      </c>
      <c r="AA54" s="7" t="s">
        <v>100</v>
      </c>
      <c r="AB54" s="6" t="str">
        <f t="shared" si="71"/>
        <v>40%</v>
      </c>
      <c r="AC54" s="7" t="s">
        <v>101</v>
      </c>
      <c r="AD54" s="7" t="s">
        <v>102</v>
      </c>
      <c r="AE54" s="7" t="s">
        <v>103</v>
      </c>
      <c r="AF54" s="149" t="s">
        <v>700</v>
      </c>
      <c r="AG54" s="203">
        <f>IFERROR(IF(AND(Y53="Probabilidad",Y54="Probabilidad"),(AG53-(+AG53*AB54)),IF(Y54="Probabilidad",(AG53-(AG53*AB54)),IF(Y54="Impacto",AG53,""))),"")</f>
        <v>2.5919999999999995E-2</v>
      </c>
      <c r="AH54" s="181" t="str">
        <f t="shared" si="72"/>
        <v>Muy Baja</v>
      </c>
      <c r="AI54" s="203">
        <f t="shared" si="73"/>
        <v>0.8</v>
      </c>
      <c r="AJ54" s="181" t="str">
        <f t="shared" si="74"/>
        <v>Mayor</v>
      </c>
      <c r="AK54" s="6">
        <f t="shared" si="69"/>
        <v>2.0735999999999997E-2</v>
      </c>
      <c r="AL54" s="46" t="s">
        <v>388</v>
      </c>
      <c r="AM54" s="285"/>
      <c r="AN54" s="279"/>
      <c r="AO54" s="41"/>
      <c r="AP54" s="179"/>
      <c r="AQ54" s="130"/>
      <c r="AR54" s="188"/>
      <c r="AS54" s="188"/>
      <c r="AT54" s="197"/>
    </row>
    <row r="55" spans="2:46" ht="156" customHeight="1" x14ac:dyDescent="0.2">
      <c r="B55" s="179" t="s">
        <v>134</v>
      </c>
      <c r="C55" s="189" t="s">
        <v>287</v>
      </c>
      <c r="D55" s="179" t="s">
        <v>290</v>
      </c>
      <c r="E55" s="179" t="s">
        <v>701</v>
      </c>
      <c r="F55" s="179" t="s">
        <v>291</v>
      </c>
      <c r="G55" s="179" t="s">
        <v>292</v>
      </c>
      <c r="H55" s="188" t="s">
        <v>208</v>
      </c>
      <c r="I55" s="188" t="s">
        <v>92</v>
      </c>
      <c r="J55" s="179" t="s">
        <v>93</v>
      </c>
      <c r="K55" s="179" t="s">
        <v>94</v>
      </c>
      <c r="L55" s="188" t="s">
        <v>149</v>
      </c>
      <c r="M55" s="179" t="s">
        <v>187</v>
      </c>
      <c r="N55" s="188" t="s">
        <v>180</v>
      </c>
      <c r="O55" s="197">
        <v>20</v>
      </c>
      <c r="P55" s="202" t="str">
        <f>IF(O55&lt;=0,"",IF(O55&lt;=2,"Muy Baja",IF(O55&lt;=24,"Baja",IF(O55&lt;=500,"Media",IF(O55&lt;=5000,"Alta","Muy Alta")))))</f>
        <v>Baja</v>
      </c>
      <c r="Q55" s="203">
        <f>+VLOOKUP(P55,Probabilidad!$B$5:$C$9,2,FALSE)</f>
        <v>0.4</v>
      </c>
      <c r="R55" s="201" t="str">
        <f>+'Tabla Impacto'!BM27</f>
        <v>Catastrófico</v>
      </c>
      <c r="S55" s="181" t="str">
        <f>+R55</f>
        <v>Catastrófico</v>
      </c>
      <c r="T55" s="202">
        <f>+VLOOKUP(S55,Impacto!B$5:C$9,2,FALSE)</f>
        <v>1</v>
      </c>
      <c r="U55" s="203">
        <f>+Q55*T55</f>
        <v>0.4</v>
      </c>
      <c r="V55" s="184" t="str">
        <f>+IF(U55&lt;=11%,"Bajo",IF(AND(U55&gt;=12%,U55&lt;=39%),"Moderado",IF(AND(U55&gt;=40%,U55&lt;=64%),"Alto",IF(U55&gt;64%,"Extremo",""))))</f>
        <v>Alto</v>
      </c>
      <c r="W55" s="20">
        <v>1</v>
      </c>
      <c r="X55" s="142" t="s">
        <v>702</v>
      </c>
      <c r="Y55" s="18" t="str">
        <f t="shared" si="70"/>
        <v>Probabilidad</v>
      </c>
      <c r="Z55" s="7" t="s">
        <v>99</v>
      </c>
      <c r="AA55" s="7" t="s">
        <v>100</v>
      </c>
      <c r="AB55" s="6" t="str">
        <f t="shared" si="71"/>
        <v>40%</v>
      </c>
      <c r="AC55" s="7" t="s">
        <v>101</v>
      </c>
      <c r="AD55" s="7" t="s">
        <v>102</v>
      </c>
      <c r="AE55" s="7" t="s">
        <v>103</v>
      </c>
      <c r="AF55" s="118" t="s">
        <v>703</v>
      </c>
      <c r="AG55" s="203">
        <f>IFERROR(IF(Y55="Probabilidad",(Q55-(Q55*AB55)),IF(Y55="Impacto",Q55,"")),"")</f>
        <v>0.24</v>
      </c>
      <c r="AH55" s="181" t="str">
        <f t="shared" si="72"/>
        <v>Baja</v>
      </c>
      <c r="AI55" s="203">
        <f>IFERROR(IF(Y55="Impacto",(T55-(T55*AB55)),IF(Y55="Probabilidad",T55,"")),"")</f>
        <v>1</v>
      </c>
      <c r="AJ55" s="181" t="str">
        <f t="shared" si="74"/>
        <v>Catastrófico</v>
      </c>
      <c r="AK55" s="6">
        <f t="shared" si="69"/>
        <v>0.24</v>
      </c>
      <c r="AL55" s="46" t="s">
        <v>354</v>
      </c>
      <c r="AM55" s="46" t="str">
        <f>+AL55</f>
        <v>Alto</v>
      </c>
      <c r="AN55" s="7" t="s">
        <v>132</v>
      </c>
      <c r="AO55" s="41"/>
      <c r="AP55" s="179"/>
      <c r="AQ55" s="130"/>
      <c r="AR55" s="188"/>
      <c r="AS55" s="188"/>
      <c r="AT55" s="197"/>
    </row>
    <row r="56" spans="2:46" ht="87.75" customHeight="1" x14ac:dyDescent="0.2">
      <c r="B56" s="264" t="s">
        <v>134</v>
      </c>
      <c r="C56" s="189" t="s">
        <v>468</v>
      </c>
      <c r="D56" s="266" t="s">
        <v>293</v>
      </c>
      <c r="E56" s="267" t="s">
        <v>704</v>
      </c>
      <c r="F56" s="267" t="s">
        <v>126</v>
      </c>
      <c r="G56" s="286" t="s">
        <v>294</v>
      </c>
      <c r="H56" s="286" t="s">
        <v>91</v>
      </c>
      <c r="I56" s="286" t="s">
        <v>92</v>
      </c>
      <c r="J56" s="264" t="s">
        <v>128</v>
      </c>
      <c r="K56" s="264" t="s">
        <v>94</v>
      </c>
      <c r="L56" s="286" t="s">
        <v>95</v>
      </c>
      <c r="M56" s="264" t="s">
        <v>145</v>
      </c>
      <c r="N56" s="286" t="s">
        <v>150</v>
      </c>
      <c r="O56" s="272">
        <v>24</v>
      </c>
      <c r="P56" s="282" t="str">
        <f>IF(O56&lt;=0,"",IF(O56&lt;=2,"Muy Baja",IF(O56&lt;=24,"Baja",IF(O56&lt;=500,"Media",IF(O56&lt;=5000,"Alta","Muy Alta")))))</f>
        <v>Baja</v>
      </c>
      <c r="Q56" s="276">
        <f>+VLOOKUP(P56,Probabilidad!$B$5:$C$9,2,FALSE)</f>
        <v>0.4</v>
      </c>
      <c r="R56" s="301" t="str">
        <f>+'Tabla Impacto'!AE27</f>
        <v>Mayor</v>
      </c>
      <c r="S56" s="274" t="str">
        <f>+R56</f>
        <v>Mayor</v>
      </c>
      <c r="T56" s="282">
        <f>+VLOOKUP(S56,Impacto!B$5:C$9,2,FALSE)</f>
        <v>0.8</v>
      </c>
      <c r="U56" s="276">
        <f>+Q56*T56</f>
        <v>0.32000000000000006</v>
      </c>
      <c r="V56" s="284" t="str">
        <f>+IF(U56&lt;=11%,"Bajo",IF(AND(U56&gt;=12%,U56&lt;=39%),"Moderado",IF(AND(U56&gt;=40%,U56&lt;=64%),"Alto",IF(U56&gt;64%,"Extremo",""))))</f>
        <v>Moderado</v>
      </c>
      <c r="W56" s="20">
        <v>1</v>
      </c>
      <c r="X56" s="3" t="s">
        <v>705</v>
      </c>
      <c r="Y56" s="18" t="str">
        <f t="shared" si="70"/>
        <v>Probabilidad</v>
      </c>
      <c r="Z56" s="7" t="s">
        <v>99</v>
      </c>
      <c r="AA56" s="7" t="s">
        <v>100</v>
      </c>
      <c r="AB56" s="6" t="str">
        <f t="shared" si="71"/>
        <v>40%</v>
      </c>
      <c r="AC56" s="7" t="s">
        <v>101</v>
      </c>
      <c r="AD56" s="7" t="s">
        <v>102</v>
      </c>
      <c r="AE56" s="7" t="s">
        <v>103</v>
      </c>
      <c r="AF56" s="19" t="s">
        <v>295</v>
      </c>
      <c r="AG56" s="203">
        <f>IFERROR(IF(Y56="Probabilidad",(Q56-(Q56*AB56)),IF(Y56="Impacto",Q56,"")),"")</f>
        <v>0.24</v>
      </c>
      <c r="AH56" s="181" t="str">
        <f t="shared" si="72"/>
        <v>Baja</v>
      </c>
      <c r="AI56" s="203">
        <f>IFERROR(IF(Y56="Impacto",(T56-(T56*AB56)),IF(Y56="Probabilidad",T56,"")),"")</f>
        <v>0.8</v>
      </c>
      <c r="AJ56" s="181" t="str">
        <f t="shared" si="74"/>
        <v>Mayor</v>
      </c>
      <c r="AK56" s="6">
        <f t="shared" si="69"/>
        <v>0.192</v>
      </c>
      <c r="AL56" s="46" t="str">
        <f t="shared" si="68"/>
        <v>Moderado</v>
      </c>
      <c r="AM56" s="284" t="str">
        <f>+AL57</f>
        <v>Moderado</v>
      </c>
      <c r="AN56" s="278" t="s">
        <v>132</v>
      </c>
      <c r="AO56" s="267"/>
      <c r="AP56" s="267"/>
      <c r="AQ56" s="292"/>
      <c r="AR56" s="293"/>
      <c r="AS56" s="267"/>
      <c r="AT56" s="294"/>
    </row>
    <row r="57" spans="2:46" ht="54" customHeight="1" x14ac:dyDescent="0.2">
      <c r="B57" s="265"/>
      <c r="C57" s="189" t="s">
        <v>468</v>
      </c>
      <c r="D57" s="300"/>
      <c r="E57" s="287"/>
      <c r="F57" s="267"/>
      <c r="G57" s="287"/>
      <c r="H57" s="287"/>
      <c r="I57" s="287"/>
      <c r="J57" s="265"/>
      <c r="K57" s="265"/>
      <c r="L57" s="287"/>
      <c r="M57" s="265"/>
      <c r="N57" s="287"/>
      <c r="O57" s="273"/>
      <c r="P57" s="283"/>
      <c r="Q57" s="277"/>
      <c r="R57" s="302"/>
      <c r="S57" s="303"/>
      <c r="T57" s="283"/>
      <c r="U57" s="277"/>
      <c r="V57" s="285"/>
      <c r="W57" s="20">
        <v>2</v>
      </c>
      <c r="X57" s="40" t="s">
        <v>296</v>
      </c>
      <c r="Y57" s="18" t="str">
        <f t="shared" si="70"/>
        <v>Probabilidad</v>
      </c>
      <c r="Z57" s="7" t="s">
        <v>99</v>
      </c>
      <c r="AA57" s="7" t="s">
        <v>100</v>
      </c>
      <c r="AB57" s="6" t="str">
        <f t="shared" si="71"/>
        <v>40%</v>
      </c>
      <c r="AC57" s="7" t="s">
        <v>101</v>
      </c>
      <c r="AD57" s="7" t="s">
        <v>102</v>
      </c>
      <c r="AE57" s="7" t="s">
        <v>103</v>
      </c>
      <c r="AF57" s="147" t="s">
        <v>297</v>
      </c>
      <c r="AG57" s="203">
        <f>IFERROR(IF(AND(Y56="Probabilidad",Y57="Probabilidad"),(AG56-(+AG56*AB57)),IF(Y57="Probabilidad",(Q56-(Q56*AB57)),IF(Y57="Impacto",Q56,""))),"")</f>
        <v>0.14399999999999999</v>
      </c>
      <c r="AH57" s="181" t="str">
        <f t="shared" si="72"/>
        <v>Muy Baja</v>
      </c>
      <c r="AI57" s="203">
        <f>IFERROR(IF(AND(Y56="Impacto",Y57="Impacto"),(AI56-(+AI56*AB57)),IF(Y57="Impacto",(T56-(+T56*AB57)),IF(Y57="Probabilidad",AI56,""))),"")</f>
        <v>0.8</v>
      </c>
      <c r="AJ57" s="181" t="str">
        <f t="shared" si="74"/>
        <v>Mayor</v>
      </c>
      <c r="AK57" s="6">
        <f>ROUND(AG57*AI57,2)</f>
        <v>0.12</v>
      </c>
      <c r="AL57" s="46" t="str">
        <f t="shared" si="68"/>
        <v>Moderado</v>
      </c>
      <c r="AM57" s="285"/>
      <c r="AN57" s="279"/>
      <c r="AO57" s="267"/>
      <c r="AP57" s="267"/>
      <c r="AQ57" s="292"/>
      <c r="AR57" s="293"/>
      <c r="AS57" s="267"/>
      <c r="AT57" s="294"/>
    </row>
    <row r="58" spans="2:46" ht="84.75" customHeight="1" x14ac:dyDescent="0.2">
      <c r="B58" s="179" t="s">
        <v>220</v>
      </c>
      <c r="C58" s="188" t="s">
        <v>300</v>
      </c>
      <c r="D58" s="196" t="s">
        <v>301</v>
      </c>
      <c r="E58" s="188" t="s">
        <v>706</v>
      </c>
      <c r="F58" s="188" t="s">
        <v>302</v>
      </c>
      <c r="G58" s="188" t="s">
        <v>303</v>
      </c>
      <c r="H58" s="188" t="s">
        <v>91</v>
      </c>
      <c r="I58" s="188" t="s">
        <v>92</v>
      </c>
      <c r="J58" s="179" t="s">
        <v>93</v>
      </c>
      <c r="K58" s="179" t="s">
        <v>94</v>
      </c>
      <c r="L58" s="188" t="s">
        <v>95</v>
      </c>
      <c r="M58" s="179" t="s">
        <v>145</v>
      </c>
      <c r="N58" s="188" t="s">
        <v>150</v>
      </c>
      <c r="O58" s="197">
        <v>15695</v>
      </c>
      <c r="P58" s="202" t="str">
        <f t="shared" ref="P58:P64" si="75">IF(O58&lt;=0,"",IF(O58&lt;=2,"Muy Baja",IF(O58&lt;=24,"Baja",IF(O58&lt;=500,"Media",IF(O58&lt;=5000,"Alta","Muy Alta")))))</f>
        <v>Muy Alta</v>
      </c>
      <c r="Q58" s="203">
        <f>+VLOOKUP(P58,Probabilidad!$B$5:$C$9,2,FALSE)</f>
        <v>1</v>
      </c>
      <c r="R58" s="201" t="str">
        <f>+'Tabla Impacto'!W27</f>
        <v>Catastrófico</v>
      </c>
      <c r="S58" s="181" t="str">
        <f t="shared" ref="S58:S64" si="76">+R58</f>
        <v>Catastrófico</v>
      </c>
      <c r="T58" s="202">
        <f>+VLOOKUP(S58,Impacto!B$5:C$9,2,FALSE)</f>
        <v>1</v>
      </c>
      <c r="U58" s="203">
        <f t="shared" ref="U58:U64" si="77">+Q58*T58</f>
        <v>1</v>
      </c>
      <c r="V58" s="184" t="str">
        <f t="shared" ref="V58:V64" si="78">+IF(U58&lt;=11%,"Bajo",IF(AND(U58&gt;=12%,U58&lt;=39%),"Moderado",IF(AND(U58&gt;=40%,U58&lt;=64%),"Alto",IF(U58&gt;64%,"Extremo",""))))</f>
        <v>Extremo</v>
      </c>
      <c r="W58" s="20">
        <v>1</v>
      </c>
      <c r="X58" s="3" t="s">
        <v>707</v>
      </c>
      <c r="Y58" s="18" t="str">
        <f t="shared" si="70"/>
        <v>Probabilidad</v>
      </c>
      <c r="Z58" s="7" t="s">
        <v>99</v>
      </c>
      <c r="AA58" s="7" t="s">
        <v>100</v>
      </c>
      <c r="AB58" s="6" t="str">
        <f t="shared" si="71"/>
        <v>40%</v>
      </c>
      <c r="AC58" s="7" t="s">
        <v>153</v>
      </c>
      <c r="AD58" s="7" t="s">
        <v>102</v>
      </c>
      <c r="AE58" s="7" t="s">
        <v>103</v>
      </c>
      <c r="AF58" s="19" t="s">
        <v>708</v>
      </c>
      <c r="AG58" s="203">
        <f>IFERROR(IF(Y58="Probabilidad",(Q58-(Q58*AB58)),IF(Y58="Impacto",Q58,"")),"")</f>
        <v>0.6</v>
      </c>
      <c r="AH58" s="181" t="str">
        <f t="shared" si="72"/>
        <v>Media</v>
      </c>
      <c r="AI58" s="203">
        <f t="shared" ref="AI58:AI64" si="79">IFERROR(IF(Y58="Impacto",(T58-(T58*AB58)),IF(Y58="Probabilidad",T58,"")),"")</f>
        <v>1</v>
      </c>
      <c r="AJ58" s="181" t="str">
        <f t="shared" si="74"/>
        <v>Catastrófico</v>
      </c>
      <c r="AK58" s="6">
        <f t="shared" ref="AK58:AK64" si="80">+AG58*AI58</f>
        <v>0.6</v>
      </c>
      <c r="AL58" s="46" t="str">
        <f t="shared" si="68"/>
        <v>Alto</v>
      </c>
      <c r="AM58" s="46" t="str">
        <f t="shared" ref="AM58:AM63" si="81">+AL58</f>
        <v>Alto</v>
      </c>
      <c r="AN58" s="7" t="s">
        <v>132</v>
      </c>
      <c r="AO58" s="188"/>
      <c r="AP58" s="188"/>
      <c r="AQ58" s="208"/>
      <c r="AR58" s="188"/>
      <c r="AS58" s="188"/>
      <c r="AT58" s="127"/>
    </row>
    <row r="59" spans="2:46" ht="149.25" customHeight="1" x14ac:dyDescent="0.2">
      <c r="B59" s="179" t="s">
        <v>220</v>
      </c>
      <c r="C59" s="188" t="s">
        <v>304</v>
      </c>
      <c r="D59" s="196" t="s">
        <v>305</v>
      </c>
      <c r="E59" s="188" t="s">
        <v>306</v>
      </c>
      <c r="F59" s="188" t="s">
        <v>307</v>
      </c>
      <c r="G59" s="188" t="s">
        <v>308</v>
      </c>
      <c r="H59" s="188" t="s">
        <v>91</v>
      </c>
      <c r="I59" s="188" t="s">
        <v>92</v>
      </c>
      <c r="J59" s="179" t="s">
        <v>128</v>
      </c>
      <c r="K59" s="179" t="s">
        <v>94</v>
      </c>
      <c r="L59" s="188" t="s">
        <v>95</v>
      </c>
      <c r="M59" s="179" t="s">
        <v>145</v>
      </c>
      <c r="N59" s="188" t="s">
        <v>150</v>
      </c>
      <c r="O59" s="197">
        <v>365</v>
      </c>
      <c r="P59" s="202" t="str">
        <f t="shared" si="75"/>
        <v>Media</v>
      </c>
      <c r="Q59" s="203">
        <f>+VLOOKUP(P59,Probabilidad!$B$5:$C$9,2,FALSE)</f>
        <v>0.6</v>
      </c>
      <c r="R59" s="201" t="str">
        <f>+'Tabla Impacto'!Y27</f>
        <v>Mayor</v>
      </c>
      <c r="S59" s="181" t="str">
        <f t="shared" si="76"/>
        <v>Mayor</v>
      </c>
      <c r="T59" s="202">
        <f>+VLOOKUP(S59,Impacto!B$5:C$9,2,FALSE)</f>
        <v>0.8</v>
      </c>
      <c r="U59" s="203">
        <f t="shared" si="77"/>
        <v>0.48</v>
      </c>
      <c r="V59" s="184" t="str">
        <f t="shared" si="78"/>
        <v>Alto</v>
      </c>
      <c r="W59" s="20">
        <v>1</v>
      </c>
      <c r="X59" s="3" t="s">
        <v>709</v>
      </c>
      <c r="Y59" s="18" t="str">
        <f t="shared" si="70"/>
        <v>Probabilidad</v>
      </c>
      <c r="Z59" s="7" t="s">
        <v>99</v>
      </c>
      <c r="AA59" s="7" t="s">
        <v>100</v>
      </c>
      <c r="AB59" s="6" t="str">
        <f t="shared" si="71"/>
        <v>40%</v>
      </c>
      <c r="AC59" s="7" t="s">
        <v>101</v>
      </c>
      <c r="AD59" s="7" t="s">
        <v>102</v>
      </c>
      <c r="AE59" s="7" t="s">
        <v>103</v>
      </c>
      <c r="AF59" s="19" t="s">
        <v>710</v>
      </c>
      <c r="AG59" s="203">
        <f t="shared" ref="AG59:AG64" si="82">IFERROR(IF(Y59="Probabilidad",(Q59-(Q59*AB59)),IF(Y59="Impacto",Q59,"")),"")</f>
        <v>0.36</v>
      </c>
      <c r="AH59" s="181" t="str">
        <f t="shared" si="72"/>
        <v>Baja</v>
      </c>
      <c r="AI59" s="203">
        <f t="shared" si="79"/>
        <v>0.8</v>
      </c>
      <c r="AJ59" s="181" t="str">
        <f t="shared" si="74"/>
        <v>Mayor</v>
      </c>
      <c r="AK59" s="6">
        <f t="shared" si="80"/>
        <v>0.28799999999999998</v>
      </c>
      <c r="AL59" s="46" t="str">
        <f t="shared" si="68"/>
        <v>Moderado</v>
      </c>
      <c r="AM59" s="46" t="str">
        <f t="shared" si="81"/>
        <v>Moderado</v>
      </c>
      <c r="AN59" s="7" t="s">
        <v>132</v>
      </c>
      <c r="AO59" s="41"/>
      <c r="AP59" s="179"/>
      <c r="AQ59" s="130"/>
      <c r="AR59" s="188"/>
      <c r="AS59" s="188"/>
      <c r="AT59" s="197"/>
    </row>
    <row r="60" spans="2:46" ht="102.75" customHeight="1" x14ac:dyDescent="0.2">
      <c r="B60" s="179" t="s">
        <v>220</v>
      </c>
      <c r="C60" s="188" t="s">
        <v>298</v>
      </c>
      <c r="D60" s="196" t="s">
        <v>309</v>
      </c>
      <c r="E60" s="188" t="s">
        <v>310</v>
      </c>
      <c r="F60" s="188" t="s">
        <v>299</v>
      </c>
      <c r="G60" s="188" t="s">
        <v>311</v>
      </c>
      <c r="H60" s="188" t="s">
        <v>186</v>
      </c>
      <c r="I60" s="188" t="s">
        <v>92</v>
      </c>
      <c r="J60" s="179" t="s">
        <v>93</v>
      </c>
      <c r="K60" s="179" t="s">
        <v>94</v>
      </c>
      <c r="L60" s="188" t="s">
        <v>95</v>
      </c>
      <c r="M60" s="179" t="s">
        <v>130</v>
      </c>
      <c r="N60" s="188" t="s">
        <v>150</v>
      </c>
      <c r="O60" s="197">
        <v>501</v>
      </c>
      <c r="P60" s="202" t="str">
        <f t="shared" si="75"/>
        <v>Alta</v>
      </c>
      <c r="Q60" s="203">
        <f>+VLOOKUP(P60,Probabilidad!$B$5:$C$9,2,FALSE)</f>
        <v>0.8</v>
      </c>
      <c r="R60" s="201" t="str">
        <f>+'Tabla Impacto'!BW27</f>
        <v>Mayor</v>
      </c>
      <c r="S60" s="181" t="str">
        <f t="shared" si="76"/>
        <v>Mayor</v>
      </c>
      <c r="T60" s="202">
        <f>+VLOOKUP(S60,Impacto!B$5:C$9,2,FALSE)</f>
        <v>0.8</v>
      </c>
      <c r="U60" s="203">
        <f t="shared" si="77"/>
        <v>0.64000000000000012</v>
      </c>
      <c r="V60" s="184" t="str">
        <f t="shared" si="78"/>
        <v>Alto</v>
      </c>
      <c r="W60" s="20">
        <v>1</v>
      </c>
      <c r="X60" s="3" t="s">
        <v>715</v>
      </c>
      <c r="Y60" s="18" t="str">
        <f t="shared" si="70"/>
        <v>Probabilidad</v>
      </c>
      <c r="Z60" s="7" t="s">
        <v>151</v>
      </c>
      <c r="AA60" s="7" t="s">
        <v>100</v>
      </c>
      <c r="AB60" s="6" t="str">
        <f t="shared" si="71"/>
        <v>30%</v>
      </c>
      <c r="AC60" s="7" t="s">
        <v>101</v>
      </c>
      <c r="AD60" s="7" t="s">
        <v>102</v>
      </c>
      <c r="AE60" s="7" t="s">
        <v>103</v>
      </c>
      <c r="AF60" s="19" t="s">
        <v>716</v>
      </c>
      <c r="AG60" s="203">
        <f t="shared" si="82"/>
        <v>0.56000000000000005</v>
      </c>
      <c r="AH60" s="181" t="str">
        <f t="shared" si="72"/>
        <v>Media</v>
      </c>
      <c r="AI60" s="203">
        <f t="shared" si="79"/>
        <v>0.8</v>
      </c>
      <c r="AJ60" s="181" t="str">
        <f t="shared" si="74"/>
        <v>Mayor</v>
      </c>
      <c r="AK60" s="6">
        <f t="shared" si="80"/>
        <v>0.44800000000000006</v>
      </c>
      <c r="AL60" s="46" t="str">
        <f t="shared" si="68"/>
        <v>Alto</v>
      </c>
      <c r="AM60" s="46" t="str">
        <f t="shared" si="81"/>
        <v>Alto</v>
      </c>
      <c r="AN60" s="7" t="s">
        <v>132</v>
      </c>
      <c r="AO60" s="41"/>
      <c r="AP60" s="179"/>
      <c r="AQ60" s="130"/>
      <c r="AR60" s="188"/>
      <c r="AS60" s="188"/>
      <c r="AT60" s="197"/>
    </row>
    <row r="61" spans="2:46" ht="81.75" customHeight="1" x14ac:dyDescent="0.2">
      <c r="B61" s="179" t="s">
        <v>220</v>
      </c>
      <c r="C61" s="188" t="s">
        <v>304</v>
      </c>
      <c r="D61" s="196" t="s">
        <v>312</v>
      </c>
      <c r="E61" s="188" t="s">
        <v>711</v>
      </c>
      <c r="F61" s="188" t="s">
        <v>314</v>
      </c>
      <c r="G61" s="188" t="s">
        <v>308</v>
      </c>
      <c r="H61" s="188" t="s">
        <v>186</v>
      </c>
      <c r="I61" s="188" t="s">
        <v>92</v>
      </c>
      <c r="J61" s="179" t="s">
        <v>93</v>
      </c>
      <c r="K61" s="179" t="s">
        <v>94</v>
      </c>
      <c r="L61" s="188" t="s">
        <v>95</v>
      </c>
      <c r="M61" s="179" t="s">
        <v>145</v>
      </c>
      <c r="N61" s="188" t="s">
        <v>150</v>
      </c>
      <c r="O61" s="197">
        <v>365</v>
      </c>
      <c r="P61" s="202" t="str">
        <f t="shared" si="75"/>
        <v>Media</v>
      </c>
      <c r="Q61" s="203">
        <f>+VLOOKUP(P61,Probabilidad!$B$5:$C$9,2,FALSE)</f>
        <v>0.6</v>
      </c>
      <c r="R61" s="201" t="str">
        <f>+'Tabla Impacto'!BY27</f>
        <v>Mayor</v>
      </c>
      <c r="S61" s="181" t="str">
        <f t="shared" si="76"/>
        <v>Mayor</v>
      </c>
      <c r="T61" s="202">
        <f>+VLOOKUP(S61,Impacto!B$5:C$9,2,FALSE)</f>
        <v>0.8</v>
      </c>
      <c r="U61" s="203">
        <f t="shared" si="77"/>
        <v>0.48</v>
      </c>
      <c r="V61" s="184" t="str">
        <f t="shared" si="78"/>
        <v>Alto</v>
      </c>
      <c r="W61" s="20">
        <v>1</v>
      </c>
      <c r="X61" s="3" t="s">
        <v>712</v>
      </c>
      <c r="Y61" s="18" t="str">
        <f t="shared" si="70"/>
        <v>Probabilidad</v>
      </c>
      <c r="Z61" s="7" t="s">
        <v>99</v>
      </c>
      <c r="AA61" s="7" t="s">
        <v>100</v>
      </c>
      <c r="AB61" s="6" t="str">
        <f t="shared" si="71"/>
        <v>40%</v>
      </c>
      <c r="AC61" s="7" t="s">
        <v>101</v>
      </c>
      <c r="AD61" s="7" t="s">
        <v>102</v>
      </c>
      <c r="AE61" s="7" t="s">
        <v>103</v>
      </c>
      <c r="AF61" s="19" t="s">
        <v>315</v>
      </c>
      <c r="AG61" s="203">
        <f t="shared" si="82"/>
        <v>0.36</v>
      </c>
      <c r="AH61" s="181" t="str">
        <f t="shared" si="72"/>
        <v>Baja</v>
      </c>
      <c r="AI61" s="203">
        <f t="shared" si="79"/>
        <v>0.8</v>
      </c>
      <c r="AJ61" s="181" t="str">
        <f t="shared" si="74"/>
        <v>Mayor</v>
      </c>
      <c r="AK61" s="6">
        <f t="shared" si="80"/>
        <v>0.28799999999999998</v>
      </c>
      <c r="AL61" s="46" t="str">
        <f t="shared" si="68"/>
        <v>Moderado</v>
      </c>
      <c r="AM61" s="46" t="str">
        <f t="shared" si="81"/>
        <v>Moderado</v>
      </c>
      <c r="AN61" s="7" t="s">
        <v>132</v>
      </c>
      <c r="AO61" s="41"/>
      <c r="AP61" s="179"/>
      <c r="AQ61" s="130"/>
      <c r="AR61" s="188"/>
      <c r="AS61" s="188"/>
      <c r="AT61" s="197"/>
    </row>
    <row r="62" spans="2:46" ht="77.25" x14ac:dyDescent="0.2">
      <c r="B62" s="179" t="s">
        <v>220</v>
      </c>
      <c r="C62" s="188" t="s">
        <v>304</v>
      </c>
      <c r="D62" s="196" t="s">
        <v>316</v>
      </c>
      <c r="E62" s="188" t="s">
        <v>306</v>
      </c>
      <c r="F62" s="188" t="s">
        <v>314</v>
      </c>
      <c r="G62" s="188" t="s">
        <v>308</v>
      </c>
      <c r="H62" s="188" t="s">
        <v>186</v>
      </c>
      <c r="I62" s="188" t="s">
        <v>92</v>
      </c>
      <c r="J62" s="179" t="s">
        <v>93</v>
      </c>
      <c r="K62" s="179" t="s">
        <v>94</v>
      </c>
      <c r="L62" s="188" t="s">
        <v>95</v>
      </c>
      <c r="M62" s="179" t="s">
        <v>145</v>
      </c>
      <c r="N62" s="188" t="s">
        <v>150</v>
      </c>
      <c r="O62" s="197">
        <v>365</v>
      </c>
      <c r="P62" s="202" t="str">
        <f t="shared" si="75"/>
        <v>Media</v>
      </c>
      <c r="Q62" s="203">
        <f>+VLOOKUP(P62,Probabilidad!$B$5:$C$9,2,FALSE)</f>
        <v>0.6</v>
      </c>
      <c r="R62" s="201" t="str">
        <f>+'Tabla Impacto'!CA27</f>
        <v>Mayor</v>
      </c>
      <c r="S62" s="181" t="str">
        <f t="shared" si="76"/>
        <v>Mayor</v>
      </c>
      <c r="T62" s="202">
        <f>+VLOOKUP(S62,Impacto!B$5:C$9,2,FALSE)</f>
        <v>0.8</v>
      </c>
      <c r="U62" s="203">
        <f t="shared" si="77"/>
        <v>0.48</v>
      </c>
      <c r="V62" s="184" t="str">
        <f t="shared" si="78"/>
        <v>Alto</v>
      </c>
      <c r="W62" s="20">
        <v>1</v>
      </c>
      <c r="X62" s="3" t="s">
        <v>713</v>
      </c>
      <c r="Y62" s="18" t="str">
        <f t="shared" si="70"/>
        <v>Probabilidad</v>
      </c>
      <c r="Z62" s="7" t="s">
        <v>99</v>
      </c>
      <c r="AA62" s="7" t="s">
        <v>100</v>
      </c>
      <c r="AB62" s="6" t="str">
        <f t="shared" si="71"/>
        <v>40%</v>
      </c>
      <c r="AC62" s="7" t="s">
        <v>101</v>
      </c>
      <c r="AD62" s="7" t="s">
        <v>102</v>
      </c>
      <c r="AE62" s="7" t="s">
        <v>103</v>
      </c>
      <c r="AF62" s="19" t="s">
        <v>714</v>
      </c>
      <c r="AG62" s="203">
        <f t="shared" si="82"/>
        <v>0.36</v>
      </c>
      <c r="AH62" s="181" t="str">
        <f t="shared" si="72"/>
        <v>Baja</v>
      </c>
      <c r="AI62" s="203">
        <f t="shared" si="79"/>
        <v>0.8</v>
      </c>
      <c r="AJ62" s="181" t="str">
        <f t="shared" si="74"/>
        <v>Mayor</v>
      </c>
      <c r="AK62" s="6">
        <f t="shared" si="80"/>
        <v>0.28799999999999998</v>
      </c>
      <c r="AL62" s="46" t="str">
        <f t="shared" si="68"/>
        <v>Moderado</v>
      </c>
      <c r="AM62" s="46" t="str">
        <f t="shared" si="81"/>
        <v>Moderado</v>
      </c>
      <c r="AN62" s="7" t="s">
        <v>132</v>
      </c>
      <c r="AO62" s="41"/>
      <c r="AP62" s="179"/>
      <c r="AQ62" s="130"/>
      <c r="AR62" s="188"/>
      <c r="AS62" s="188"/>
      <c r="AT62" s="197"/>
    </row>
    <row r="63" spans="2:46" ht="102.75" customHeight="1" x14ac:dyDescent="0.2">
      <c r="B63" s="179" t="s">
        <v>317</v>
      </c>
      <c r="C63" s="188" t="s">
        <v>318</v>
      </c>
      <c r="D63" s="20" t="s">
        <v>319</v>
      </c>
      <c r="E63" s="179" t="s">
        <v>690</v>
      </c>
      <c r="F63" s="179" t="s">
        <v>320</v>
      </c>
      <c r="G63" s="179" t="s">
        <v>321</v>
      </c>
      <c r="H63" s="188" t="s">
        <v>186</v>
      </c>
      <c r="I63" s="188" t="s">
        <v>92</v>
      </c>
      <c r="J63" s="179" t="s">
        <v>93</v>
      </c>
      <c r="K63" s="179" t="s">
        <v>94</v>
      </c>
      <c r="L63" s="188" t="s">
        <v>95</v>
      </c>
      <c r="M63" s="179" t="s">
        <v>187</v>
      </c>
      <c r="N63" s="188" t="s">
        <v>180</v>
      </c>
      <c r="O63" s="197">
        <v>100</v>
      </c>
      <c r="P63" s="202" t="str">
        <f t="shared" si="75"/>
        <v>Media</v>
      </c>
      <c r="Q63" s="203">
        <f>+VLOOKUP(P63,Probabilidad!$B$5:$C$9,2,FALSE)</f>
        <v>0.6</v>
      </c>
      <c r="R63" s="201" t="str">
        <f>+'Tabla Impacto'!CE27</f>
        <v>Mayor</v>
      </c>
      <c r="S63" s="181" t="str">
        <f t="shared" si="76"/>
        <v>Mayor</v>
      </c>
      <c r="T63" s="202">
        <f>+VLOOKUP(S63,Impacto!B$5:C$9,2,FALSE)</f>
        <v>0.8</v>
      </c>
      <c r="U63" s="203">
        <f t="shared" si="77"/>
        <v>0.48</v>
      </c>
      <c r="V63" s="184" t="str">
        <f t="shared" si="78"/>
        <v>Alto</v>
      </c>
      <c r="W63" s="20">
        <v>1</v>
      </c>
      <c r="X63" s="142" t="s">
        <v>691</v>
      </c>
      <c r="Y63" s="18" t="str">
        <f t="shared" si="70"/>
        <v>Probabilidad</v>
      </c>
      <c r="Z63" s="7" t="s">
        <v>99</v>
      </c>
      <c r="AA63" s="7" t="s">
        <v>100</v>
      </c>
      <c r="AB63" s="6" t="str">
        <f t="shared" si="71"/>
        <v>40%</v>
      </c>
      <c r="AC63" s="7" t="s">
        <v>153</v>
      </c>
      <c r="AD63" s="7" t="s">
        <v>102</v>
      </c>
      <c r="AE63" s="7" t="s">
        <v>103</v>
      </c>
      <c r="AF63" s="118" t="s">
        <v>322</v>
      </c>
      <c r="AG63" s="203">
        <f t="shared" si="82"/>
        <v>0.36</v>
      </c>
      <c r="AH63" s="181" t="str">
        <f t="shared" si="72"/>
        <v>Baja</v>
      </c>
      <c r="AI63" s="203">
        <f t="shared" si="79"/>
        <v>0.8</v>
      </c>
      <c r="AJ63" s="181" t="str">
        <f t="shared" si="74"/>
        <v>Mayor</v>
      </c>
      <c r="AK63" s="6">
        <f t="shared" si="80"/>
        <v>0.28799999999999998</v>
      </c>
      <c r="AL63" s="46" t="str">
        <f t="shared" si="68"/>
        <v>Moderado</v>
      </c>
      <c r="AM63" s="46" t="str">
        <f t="shared" si="81"/>
        <v>Moderado</v>
      </c>
      <c r="AN63" s="7" t="s">
        <v>132</v>
      </c>
      <c r="AO63" s="179"/>
      <c r="AP63" s="179"/>
      <c r="AQ63" s="20"/>
      <c r="AR63" s="20"/>
      <c r="AS63" s="179"/>
      <c r="AT63" s="20"/>
    </row>
    <row r="64" spans="2:46" ht="143.25" customHeight="1" x14ac:dyDescent="0.2">
      <c r="B64" s="264" t="s">
        <v>86</v>
      </c>
      <c r="C64" s="188" t="s">
        <v>86</v>
      </c>
      <c r="D64" s="298" t="s">
        <v>87</v>
      </c>
      <c r="E64" s="286" t="s">
        <v>686</v>
      </c>
      <c r="F64" s="286" t="s">
        <v>687</v>
      </c>
      <c r="G64" s="286" t="s">
        <v>90</v>
      </c>
      <c r="H64" s="286" t="s">
        <v>91</v>
      </c>
      <c r="I64" s="286" t="s">
        <v>92</v>
      </c>
      <c r="J64" s="264" t="s">
        <v>93</v>
      </c>
      <c r="K64" s="264" t="s">
        <v>94</v>
      </c>
      <c r="L64" s="286" t="s">
        <v>95</v>
      </c>
      <c r="M64" s="280" t="s">
        <v>145</v>
      </c>
      <c r="N64" s="286" t="s">
        <v>97</v>
      </c>
      <c r="O64" s="272">
        <v>12</v>
      </c>
      <c r="P64" s="282" t="str">
        <f t="shared" si="75"/>
        <v>Baja</v>
      </c>
      <c r="Q64" s="276">
        <f>+VLOOKUP(P64,Probabilidad!$B$5:$C$9,2,FALSE)</f>
        <v>0.4</v>
      </c>
      <c r="R64" s="301" t="str">
        <f>+'Tabla Impacto'!I27</f>
        <v>Mayor</v>
      </c>
      <c r="S64" s="274" t="str">
        <f t="shared" si="76"/>
        <v>Mayor</v>
      </c>
      <c r="T64" s="282">
        <f>+VLOOKUP(S64,Impacto!B$5:C$9,2,FALSE)</f>
        <v>0.8</v>
      </c>
      <c r="U64" s="276">
        <f t="shared" si="77"/>
        <v>0.32000000000000006</v>
      </c>
      <c r="V64" s="284" t="str">
        <f t="shared" si="78"/>
        <v>Moderado</v>
      </c>
      <c r="W64" s="20">
        <v>1</v>
      </c>
      <c r="X64" s="21" t="s">
        <v>688</v>
      </c>
      <c r="Y64" s="18" t="str">
        <f t="shared" si="70"/>
        <v>Probabilidad</v>
      </c>
      <c r="Z64" s="7" t="s">
        <v>99</v>
      </c>
      <c r="AA64" s="7" t="s">
        <v>100</v>
      </c>
      <c r="AB64" s="6" t="str">
        <f t="shared" si="71"/>
        <v>40%</v>
      </c>
      <c r="AC64" s="7" t="s">
        <v>101</v>
      </c>
      <c r="AD64" s="7" t="s">
        <v>102</v>
      </c>
      <c r="AE64" s="7" t="s">
        <v>103</v>
      </c>
      <c r="AF64" s="19" t="s">
        <v>323</v>
      </c>
      <c r="AG64" s="203">
        <f t="shared" si="82"/>
        <v>0.24</v>
      </c>
      <c r="AH64" s="181" t="str">
        <f t="shared" si="72"/>
        <v>Baja</v>
      </c>
      <c r="AI64" s="203">
        <f t="shared" si="79"/>
        <v>0.8</v>
      </c>
      <c r="AJ64" s="181" t="str">
        <f t="shared" si="74"/>
        <v>Mayor</v>
      </c>
      <c r="AK64" s="6">
        <f t="shared" si="80"/>
        <v>0.192</v>
      </c>
      <c r="AL64" s="46" t="str">
        <f t="shared" si="68"/>
        <v>Moderado</v>
      </c>
      <c r="AM64" s="284" t="str">
        <f>+AL65</f>
        <v>Moderado</v>
      </c>
      <c r="AN64" s="278" t="s">
        <v>132</v>
      </c>
      <c r="AO64" s="41"/>
      <c r="AP64" s="47"/>
      <c r="AQ64" s="208"/>
      <c r="AR64" s="208"/>
      <c r="AS64" s="19"/>
      <c r="AT64" s="54"/>
    </row>
    <row r="65" spans="2:46" ht="129.75" customHeight="1" x14ac:dyDescent="0.2">
      <c r="B65" s="265"/>
      <c r="C65" s="188" t="s">
        <v>86</v>
      </c>
      <c r="D65" s="299"/>
      <c r="E65" s="287"/>
      <c r="F65" s="287"/>
      <c r="G65" s="287"/>
      <c r="H65" s="287"/>
      <c r="I65" s="287"/>
      <c r="J65" s="265"/>
      <c r="K65" s="265"/>
      <c r="L65" s="287"/>
      <c r="M65" s="300"/>
      <c r="N65" s="287"/>
      <c r="O65" s="273"/>
      <c r="P65" s="283"/>
      <c r="Q65" s="277"/>
      <c r="R65" s="302"/>
      <c r="S65" s="303"/>
      <c r="T65" s="283"/>
      <c r="U65" s="277"/>
      <c r="V65" s="285"/>
      <c r="W65" s="20">
        <v>2</v>
      </c>
      <c r="X65" s="3" t="s">
        <v>689</v>
      </c>
      <c r="Y65" s="18" t="str">
        <f t="shared" si="70"/>
        <v>Probabilidad</v>
      </c>
      <c r="Z65" s="7" t="s">
        <v>99</v>
      </c>
      <c r="AA65" s="7" t="s">
        <v>100</v>
      </c>
      <c r="AB65" s="6" t="str">
        <f t="shared" si="71"/>
        <v>40%</v>
      </c>
      <c r="AC65" s="7" t="s">
        <v>101</v>
      </c>
      <c r="AD65" s="7" t="s">
        <v>102</v>
      </c>
      <c r="AE65" s="7" t="s">
        <v>103</v>
      </c>
      <c r="AF65" s="19" t="s">
        <v>324</v>
      </c>
      <c r="AG65" s="203">
        <f>IFERROR(IF(AND(Y64="Probabilidad",Y65="Probabilidad"),(AG64-(+AG64*AB65)),IF(Y65="Probabilidad",(Q64-(Q64*AB65)),IF(Y65="Impacto",Q64,""))),"")</f>
        <v>0.14399999999999999</v>
      </c>
      <c r="AH65" s="181" t="str">
        <f t="shared" si="72"/>
        <v>Muy Baja</v>
      </c>
      <c r="AI65" s="203">
        <f>IFERROR(IF(AND(Y64="Impacto",Y65="Impacto"),(AI64-(+AI64*AB65)),IF(Y65="Impacto",(T64-(+T64*AB65)),IF(Y65="Probabilidad",AI64,""))),"")</f>
        <v>0.8</v>
      </c>
      <c r="AJ65" s="181" t="str">
        <f t="shared" si="74"/>
        <v>Mayor</v>
      </c>
      <c r="AK65" s="6">
        <f>ROUND(AG65*AI65,2)</f>
        <v>0.12</v>
      </c>
      <c r="AL65" s="46" t="str">
        <f t="shared" si="68"/>
        <v>Moderado</v>
      </c>
      <c r="AM65" s="285"/>
      <c r="AN65" s="279"/>
      <c r="AO65" s="41"/>
      <c r="AP65" s="47"/>
      <c r="AQ65" s="208"/>
      <c r="AR65" s="208"/>
      <c r="AS65" s="3"/>
      <c r="AT65" s="54"/>
    </row>
  </sheetData>
  <autoFilter ref="A8:BV65" xr:uid="{00000000-0001-0000-0200-000000000000}">
    <filterColumn colId="17" showButton="0"/>
    <filterColumn colId="18" showButton="0"/>
    <filterColumn colId="20" showButton="0"/>
    <filterColumn colId="32" showButton="0"/>
    <filterColumn colId="34" showButton="0"/>
  </autoFilter>
  <dataConsolidate/>
  <mergeCells count="377">
    <mergeCell ref="AN9:AN10"/>
    <mergeCell ref="AN11:AN12"/>
    <mergeCell ref="AN13:AN14"/>
    <mergeCell ref="U11:U12"/>
    <mergeCell ref="V11:V12"/>
    <mergeCell ref="AM11:AM12"/>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AM13:AM14"/>
    <mergeCell ref="AM9:AM10"/>
    <mergeCell ref="L11:L12"/>
    <mergeCell ref="M11:M12"/>
    <mergeCell ref="N11:N12"/>
    <mergeCell ref="O11:O12"/>
    <mergeCell ref="P11:P12"/>
    <mergeCell ref="Q11:Q12"/>
    <mergeCell ref="R11:R12"/>
    <mergeCell ref="S11:S12"/>
    <mergeCell ref="T11:T12"/>
    <mergeCell ref="B9:B10"/>
    <mergeCell ref="D9:D10"/>
    <mergeCell ref="K9:K10"/>
    <mergeCell ref="L9:L10"/>
    <mergeCell ref="M9:M10"/>
    <mergeCell ref="B11:B12"/>
    <mergeCell ref="B13:B14"/>
    <mergeCell ref="E9:E10"/>
    <mergeCell ref="E11:E12"/>
    <mergeCell ref="E13:E14"/>
    <mergeCell ref="D11:D12"/>
    <mergeCell ref="D13:D14"/>
    <mergeCell ref="F9:F10"/>
    <mergeCell ref="G9:G10"/>
    <mergeCell ref="H9:H10"/>
    <mergeCell ref="I9:I10"/>
    <mergeCell ref="J9:J10"/>
    <mergeCell ref="F11:F12"/>
    <mergeCell ref="G11:G12"/>
    <mergeCell ref="H11:H12"/>
    <mergeCell ref="I11:I12"/>
    <mergeCell ref="J11:J12"/>
    <mergeCell ref="K11:K12"/>
    <mergeCell ref="D41:D42"/>
    <mergeCell ref="E41:E42"/>
    <mergeCell ref="F41:F42"/>
    <mergeCell ref="G41:G42"/>
    <mergeCell ref="R44:R45"/>
    <mergeCell ref="S44:S45"/>
    <mergeCell ref="T44:T45"/>
    <mergeCell ref="U44:U45"/>
    <mergeCell ref="V44:V45"/>
    <mergeCell ref="O41:O42"/>
    <mergeCell ref="M41:M42"/>
    <mergeCell ref="H41:H42"/>
    <mergeCell ref="S38:S39"/>
    <mergeCell ref="T38:T39"/>
    <mergeCell ref="U38:U39"/>
    <mergeCell ref="V38:V39"/>
    <mergeCell ref="P41:P42"/>
    <mergeCell ref="Q41:Q42"/>
    <mergeCell ref="R41:R42"/>
    <mergeCell ref="S41:S42"/>
    <mergeCell ref="T41:T42"/>
    <mergeCell ref="U41:U42"/>
    <mergeCell ref="V41:V42"/>
    <mergeCell ref="B41:B42"/>
    <mergeCell ref="AS23:AS24"/>
    <mergeCell ref="D38:D39"/>
    <mergeCell ref="E38:E39"/>
    <mergeCell ref="F38:F39"/>
    <mergeCell ref="G38:G39"/>
    <mergeCell ref="H38:H39"/>
    <mergeCell ref="P38:P39"/>
    <mergeCell ref="Q38:Q39"/>
    <mergeCell ref="AM38:AM39"/>
    <mergeCell ref="AM23:AM24"/>
    <mergeCell ref="AO23:AO24"/>
    <mergeCell ref="AP23:AP24"/>
    <mergeCell ref="AQ23:AQ24"/>
    <mergeCell ref="AR23:AR24"/>
    <mergeCell ref="R23:R24"/>
    <mergeCell ref="S23:S24"/>
    <mergeCell ref="T23:T24"/>
    <mergeCell ref="U23:U24"/>
    <mergeCell ref="V23:V24"/>
    <mergeCell ref="M23:M24"/>
    <mergeCell ref="N23:N24"/>
    <mergeCell ref="M38:M39"/>
    <mergeCell ref="R38:R39"/>
    <mergeCell ref="B38:B39"/>
    <mergeCell ref="N38:N39"/>
    <mergeCell ref="M25:M26"/>
    <mergeCell ref="H25:H26"/>
    <mergeCell ref="I25:I26"/>
    <mergeCell ref="J25:J26"/>
    <mergeCell ref="K25:K26"/>
    <mergeCell ref="L25:L26"/>
    <mergeCell ref="B29:B30"/>
    <mergeCell ref="H29:H30"/>
    <mergeCell ref="I29:I30"/>
    <mergeCell ref="J29:J30"/>
    <mergeCell ref="I38:I39"/>
    <mergeCell ref="J38:J39"/>
    <mergeCell ref="K38:K39"/>
    <mergeCell ref="L38:L39"/>
    <mergeCell ref="V29:V30"/>
    <mergeCell ref="U25:U26"/>
    <mergeCell ref="V25:V26"/>
    <mergeCell ref="AM29:AM30"/>
    <mergeCell ref="AN29:AN30"/>
    <mergeCell ref="D25:D26"/>
    <mergeCell ref="E25:E26"/>
    <mergeCell ref="B25:B26"/>
    <mergeCell ref="B23:B24"/>
    <mergeCell ref="H23:H24"/>
    <mergeCell ref="I23:I24"/>
    <mergeCell ref="D23:D24"/>
    <mergeCell ref="P25:P26"/>
    <mergeCell ref="Q25:Q26"/>
    <mergeCell ref="P23:P24"/>
    <mergeCell ref="Q23:Q24"/>
    <mergeCell ref="AM25:AM26"/>
    <mergeCell ref="O23:O24"/>
    <mergeCell ref="L23:L24"/>
    <mergeCell ref="E23:E24"/>
    <mergeCell ref="AM16:AM17"/>
    <mergeCell ref="D29:D30"/>
    <mergeCell ref="E29:E30"/>
    <mergeCell ref="F29:F30"/>
    <mergeCell ref="G29:G30"/>
    <mergeCell ref="K29:K30"/>
    <mergeCell ref="L29:L30"/>
    <mergeCell ref="M29:M30"/>
    <mergeCell ref="N29:N30"/>
    <mergeCell ref="O29:O30"/>
    <mergeCell ref="Q29:Q30"/>
    <mergeCell ref="R29:R30"/>
    <mergeCell ref="S29:S30"/>
    <mergeCell ref="R25:R26"/>
    <mergeCell ref="S25:S26"/>
    <mergeCell ref="T25:T26"/>
    <mergeCell ref="T29:T30"/>
    <mergeCell ref="U29:U30"/>
    <mergeCell ref="F16:F17"/>
    <mergeCell ref="E16:E17"/>
    <mergeCell ref="H16:H17"/>
    <mergeCell ref="P29:P30"/>
    <mergeCell ref="J23:J24"/>
    <mergeCell ref="K23:K24"/>
    <mergeCell ref="R16:R17"/>
    <mergeCell ref="U16:U17"/>
    <mergeCell ref="V16:V17"/>
    <mergeCell ref="N16:N17"/>
    <mergeCell ref="S16:S17"/>
    <mergeCell ref="O16:O17"/>
    <mergeCell ref="P16:P17"/>
    <mergeCell ref="Q16:Q17"/>
    <mergeCell ref="N9:N10"/>
    <mergeCell ref="O9:O10"/>
    <mergeCell ref="P9:P10"/>
    <mergeCell ref="S9:S10"/>
    <mergeCell ref="Q9:Q10"/>
    <mergeCell ref="R9:R10"/>
    <mergeCell ref="T9:T10"/>
    <mergeCell ref="U9:U10"/>
    <mergeCell ref="T16:T17"/>
    <mergeCell ref="V9:V10"/>
    <mergeCell ref="AS7:AS8"/>
    <mergeCell ref="AR7:AR8"/>
    <mergeCell ref="AQ7:AQ8"/>
    <mergeCell ref="AM7:AM8"/>
    <mergeCell ref="AT7:AT8"/>
    <mergeCell ref="AO7:AO8"/>
    <mergeCell ref="Y7:Y8"/>
    <mergeCell ref="E7:E8"/>
    <mergeCell ref="F7:F8"/>
    <mergeCell ref="AL7:AL8"/>
    <mergeCell ref="N7:N8"/>
    <mergeCell ref="O7:O8"/>
    <mergeCell ref="P7:P8"/>
    <mergeCell ref="AG7:AH8"/>
    <mergeCell ref="L7:L8"/>
    <mergeCell ref="R7:T8"/>
    <mergeCell ref="M7:M8"/>
    <mergeCell ref="Q7:Q8"/>
    <mergeCell ref="J16:J17"/>
    <mergeCell ref="K16:K17"/>
    <mergeCell ref="AO2:AT3"/>
    <mergeCell ref="B2:E3"/>
    <mergeCell ref="B4:E4"/>
    <mergeCell ref="F4:AN4"/>
    <mergeCell ref="AO4:AT4"/>
    <mergeCell ref="F2:AN3"/>
    <mergeCell ref="AO6:AT6"/>
    <mergeCell ref="B6:O6"/>
    <mergeCell ref="P6:V6"/>
    <mergeCell ref="AG6:AN6"/>
    <mergeCell ref="W6:AF6"/>
    <mergeCell ref="AI7:AJ8"/>
    <mergeCell ref="U7:V8"/>
    <mergeCell ref="AQ5:AT5"/>
    <mergeCell ref="C7:C8"/>
    <mergeCell ref="AP7:AP8"/>
    <mergeCell ref="AN7:AN8"/>
    <mergeCell ref="W7:W8"/>
    <mergeCell ref="D7:D8"/>
    <mergeCell ref="X7:X8"/>
    <mergeCell ref="Z7:AF7"/>
    <mergeCell ref="AK7:AK8"/>
    <mergeCell ref="B44:B45"/>
    <mergeCell ref="H44:H45"/>
    <mergeCell ref="I44:I45"/>
    <mergeCell ref="J44:J45"/>
    <mergeCell ref="K44:K45"/>
    <mergeCell ref="L44:L45"/>
    <mergeCell ref="N44:N45"/>
    <mergeCell ref="P44:P45"/>
    <mergeCell ref="Q44:Q45"/>
    <mergeCell ref="D44:D45"/>
    <mergeCell ref="E44:E45"/>
    <mergeCell ref="F44:F45"/>
    <mergeCell ref="G44:G45"/>
    <mergeCell ref="M44:M45"/>
    <mergeCell ref="O44:O45"/>
    <mergeCell ref="B7:B8"/>
    <mergeCell ref="B16:B17"/>
    <mergeCell ref="O38:O39"/>
    <mergeCell ref="F23:F24"/>
    <mergeCell ref="G23:G24"/>
    <mergeCell ref="F25:F26"/>
    <mergeCell ref="G25:G26"/>
    <mergeCell ref="I41:I42"/>
    <mergeCell ref="J41:J42"/>
    <mergeCell ref="K41:K42"/>
    <mergeCell ref="L41:L42"/>
    <mergeCell ref="N41:N42"/>
    <mergeCell ref="N25:N26"/>
    <mergeCell ref="O25:O26"/>
    <mergeCell ref="G7:G8"/>
    <mergeCell ref="H7:H8"/>
    <mergeCell ref="I7:I8"/>
    <mergeCell ref="D16:D17"/>
    <mergeCell ref="I16:I17"/>
    <mergeCell ref="M16:M17"/>
    <mergeCell ref="L16:L17"/>
    <mergeCell ref="G16:G17"/>
    <mergeCell ref="J7:J8"/>
    <mergeCell ref="K7:K8"/>
    <mergeCell ref="B46:B48"/>
    <mergeCell ref="D46:D48"/>
    <mergeCell ref="E46:E48"/>
    <mergeCell ref="F46:F48"/>
    <mergeCell ref="G46:G48"/>
    <mergeCell ref="H46:H48"/>
    <mergeCell ref="I46:I48"/>
    <mergeCell ref="J46:J48"/>
    <mergeCell ref="K46:K48"/>
    <mergeCell ref="Q51:Q54"/>
    <mergeCell ref="R51:R54"/>
    <mergeCell ref="S51:S54"/>
    <mergeCell ref="T51:T54"/>
    <mergeCell ref="U51:U54"/>
    <mergeCell ref="V51:V54"/>
    <mergeCell ref="L46:L48"/>
    <mergeCell ref="Q46:Q48"/>
    <mergeCell ref="R46:R48"/>
    <mergeCell ref="S46:S48"/>
    <mergeCell ref="T46:T48"/>
    <mergeCell ref="M46:M48"/>
    <mergeCell ref="N46:N48"/>
    <mergeCell ref="O46:O48"/>
    <mergeCell ref="P46:P48"/>
    <mergeCell ref="B51:B54"/>
    <mergeCell ref="D51:D54"/>
    <mergeCell ref="E51:E54"/>
    <mergeCell ref="F51:F54"/>
    <mergeCell ref="G51:G54"/>
    <mergeCell ref="H51:H54"/>
    <mergeCell ref="I51:I54"/>
    <mergeCell ref="J51:J54"/>
    <mergeCell ref="K51:K54"/>
    <mergeCell ref="B56:B57"/>
    <mergeCell ref="D56:D57"/>
    <mergeCell ref="E56:E57"/>
    <mergeCell ref="F56:F57"/>
    <mergeCell ref="G56:G57"/>
    <mergeCell ref="H56:H57"/>
    <mergeCell ref="I56:I57"/>
    <mergeCell ref="J56:J57"/>
    <mergeCell ref="K56:K57"/>
    <mergeCell ref="L64:L65"/>
    <mergeCell ref="M64:M65"/>
    <mergeCell ref="N64:N65"/>
    <mergeCell ref="O64:O65"/>
    <mergeCell ref="P64:P65"/>
    <mergeCell ref="Q64:Q65"/>
    <mergeCell ref="R64:R65"/>
    <mergeCell ref="S64:S65"/>
    <mergeCell ref="AM51:AM54"/>
    <mergeCell ref="T56:T57"/>
    <mergeCell ref="AM56:AM57"/>
    <mergeCell ref="L56:L57"/>
    <mergeCell ref="M56:M57"/>
    <mergeCell ref="N56:N57"/>
    <mergeCell ref="O56:O57"/>
    <mergeCell ref="P56:P57"/>
    <mergeCell ref="Q56:Q57"/>
    <mergeCell ref="R56:R57"/>
    <mergeCell ref="S56:S57"/>
    <mergeCell ref="L51:L54"/>
    <mergeCell ref="M51:M54"/>
    <mergeCell ref="N51:N54"/>
    <mergeCell ref="O51:O54"/>
    <mergeCell ref="P51:P54"/>
    <mergeCell ref="B64:B65"/>
    <mergeCell ref="D64:D65"/>
    <mergeCell ref="E64:E65"/>
    <mergeCell ref="F64:F65"/>
    <mergeCell ref="G64:G65"/>
    <mergeCell ref="H64:H65"/>
    <mergeCell ref="I64:I65"/>
    <mergeCell ref="J64:J65"/>
    <mergeCell ref="K64:K65"/>
    <mergeCell ref="AO56:AO57"/>
    <mergeCell ref="AP56:AP57"/>
    <mergeCell ref="AQ56:AQ57"/>
    <mergeCell ref="AR56:AR57"/>
    <mergeCell ref="AS56:AS57"/>
    <mergeCell ref="AT56:AT57"/>
    <mergeCell ref="AN56:AN57"/>
    <mergeCell ref="AN51:AN54"/>
    <mergeCell ref="U46:U48"/>
    <mergeCell ref="V46:V48"/>
    <mergeCell ref="AM46:AM48"/>
    <mergeCell ref="AN46:AN48"/>
    <mergeCell ref="T64:T65"/>
    <mergeCell ref="U64:U65"/>
    <mergeCell ref="V64:V65"/>
    <mergeCell ref="AM64:AM65"/>
    <mergeCell ref="AN64:AN65"/>
    <mergeCell ref="U56:U57"/>
    <mergeCell ref="V56:V57"/>
    <mergeCell ref="AN38:AN39"/>
    <mergeCell ref="AN41:AN42"/>
    <mergeCell ref="AN44:AN45"/>
    <mergeCell ref="AM41:AM42"/>
    <mergeCell ref="AM44:AM45"/>
    <mergeCell ref="AT25:AT26"/>
    <mergeCell ref="AO25:AO26"/>
    <mergeCell ref="AP25:AP26"/>
    <mergeCell ref="AQ25:AQ26"/>
    <mergeCell ref="AR25:AR26"/>
    <mergeCell ref="AS25:AS26"/>
    <mergeCell ref="AO16:AO17"/>
    <mergeCell ref="AP16:AP17"/>
    <mergeCell ref="AN23:AN24"/>
    <mergeCell ref="AQ16:AQ17"/>
    <mergeCell ref="AR16:AR17"/>
    <mergeCell ref="AS16:AS17"/>
    <mergeCell ref="AT16:AT17"/>
    <mergeCell ref="AN16:AN17"/>
    <mergeCell ref="AN25:AN26"/>
  </mergeCells>
  <phoneticPr fontId="16" type="noConversion"/>
  <conditionalFormatting sqref="P9 P11 P13 P15 P18:P25 P27:P29 P31:P38 P40:P41 P43:P44 P46 P49:P51 P55:P56 P58:P64">
    <cfRule type="containsText" dxfId="106" priority="230" operator="containsText" text="Muy Alta">
      <formula>NOT(ISERROR(SEARCH("Muy Alta",P9)))</formula>
    </cfRule>
    <cfRule type="containsText" dxfId="105" priority="231" operator="containsText" text="Muy baja">
      <formula>NOT(ISERROR(SEARCH("Muy baja",P9)))</formula>
    </cfRule>
    <cfRule type="containsText" dxfId="104" priority="232" operator="containsText" text="Baja">
      <formula>NOT(ISERROR(SEARCH("Baja",P9)))</formula>
    </cfRule>
    <cfRule type="containsText" dxfId="103" priority="233" operator="containsText" text="Media">
      <formula>NOT(ISERROR(SEARCH("Media",P9)))</formula>
    </cfRule>
    <cfRule type="containsText" dxfId="102" priority="234" operator="containsText" text="Alta">
      <formula>NOT(ISERROR(SEARCH("Alta",P9)))</formula>
    </cfRule>
  </conditionalFormatting>
  <conditionalFormatting sqref="P16">
    <cfRule type="cellIs" dxfId="101" priority="2270" operator="equal">
      <formula>"Baja"</formula>
    </cfRule>
    <cfRule type="cellIs" dxfId="100" priority="2269" operator="equal">
      <formula>"Media"</formula>
    </cfRule>
    <cfRule type="cellIs" dxfId="99" priority="2268" operator="equal">
      <formula>"Alta"</formula>
    </cfRule>
    <cfRule type="cellIs" dxfId="98" priority="2267" operator="equal">
      <formula>"Muy Alta"</formula>
    </cfRule>
    <cfRule type="cellIs" dxfId="97" priority="2271" operator="equal">
      <formula>"Muy Baja"</formula>
    </cfRule>
  </conditionalFormatting>
  <conditionalFormatting sqref="S9 S11 S13 S15:S16 S18:S25 S27:S29 S31:S38 S40:S41 S43:S44 S46 S49:S51 S55:S56 S58:S64">
    <cfRule type="containsText" dxfId="96" priority="246" operator="containsText" text="MAYOR">
      <formula>NOT(ISERROR(SEARCH("MAYOR",S9)))</formula>
    </cfRule>
    <cfRule type="containsText" dxfId="95" priority="245" operator="containsText" text="MODERADO">
      <formula>NOT(ISERROR(SEARCH("MODERADO",S9)))</formula>
    </cfRule>
    <cfRule type="containsText" dxfId="94" priority="244" operator="containsText" text="CATASTRÓFICO">
      <formula>NOT(ISERROR(SEARCH("CATASTRÓFICO",S9)))</formula>
    </cfRule>
  </conditionalFormatting>
  <conditionalFormatting sqref="T9 T11 T13 T15:T16 T18:T25 T27:T29 T31:T38 T40:T41 T43:T44 T46 T49:T51 T55:T56 T58:T64">
    <cfRule type="containsText" dxfId="93" priority="227" operator="containsText" text="Menor">
      <formula>NOT(ISERROR(SEARCH("Menor",T9)))</formula>
    </cfRule>
    <cfRule type="containsText" dxfId="92" priority="228" operator="containsText" text="Moderado">
      <formula>NOT(ISERROR(SEARCH("Moderado",T9)))</formula>
    </cfRule>
    <cfRule type="containsText" dxfId="91" priority="229" operator="containsText" text="Mayor">
      <formula>NOT(ISERROR(SEARCH("Mayor",T9)))</formula>
    </cfRule>
    <cfRule type="containsText" dxfId="90" priority="226" operator="containsText" text="Leve">
      <formula>NOT(ISERROR(SEARCH("Leve",T9)))</formula>
    </cfRule>
    <cfRule type="containsText" dxfId="89" priority="225" operator="containsText" text="Catastrófico">
      <formula>NOT(ISERROR(SEARCH("Catastrófico",T9)))</formula>
    </cfRule>
  </conditionalFormatting>
  <conditionalFormatting sqref="V7:V8">
    <cfRule type="containsText" dxfId="88" priority="241" operator="containsText" text="Medio">
      <formula>NOT(ISERROR(SEARCH("Medio",V7)))</formula>
    </cfRule>
    <cfRule type="containsText" dxfId="87" priority="242" operator="containsText" text="Bajo">
      <formula>NOT(ISERROR(SEARCH("Bajo",V7)))</formula>
    </cfRule>
  </conditionalFormatting>
  <conditionalFormatting sqref="V7:V9 V11 V13 V15:V16">
    <cfRule type="containsText" dxfId="86" priority="168" operator="containsText" text="Alto">
      <formula>NOT(ISERROR(SEARCH("Alto",V7)))</formula>
    </cfRule>
    <cfRule type="containsText" dxfId="85" priority="167" operator="containsText" text="Extremo">
      <formula>NOT(ISERROR(SEARCH("Extremo",V7)))</formula>
    </cfRule>
  </conditionalFormatting>
  <conditionalFormatting sqref="V9 V11 V13 V15:V16">
    <cfRule type="containsText" dxfId="84" priority="169" operator="containsText" text="Moderado">
      <formula>NOT(ISERROR(SEARCH("Moderado",V9)))</formula>
    </cfRule>
    <cfRule type="containsText" dxfId="83" priority="170" operator="containsText" text="Bajo">
      <formula>NOT(ISERROR(SEARCH("Bajo",V9)))</formula>
    </cfRule>
  </conditionalFormatting>
  <conditionalFormatting sqref="V18:V25 AM23 AL23:AL31 AM25 AL27:AM28 V27:V29 AM29 AM31 V31:V38 AL32:AM38 V40:V41 AM40:AM41 AL43:AM43 V43:V44 AM44 V46 AL46:AM46 AL47:AL49 V49:V51 AL49:AM51 AL51:AL55 V55:V56 AL55:AM56 AL57 V58:V64 AL58:AM64 AL65">
    <cfRule type="containsText" dxfId="82" priority="139" operator="containsText" text="Alto">
      <formula>NOT(ISERROR(SEARCH("Alto",V18)))</formula>
    </cfRule>
    <cfRule type="containsText" dxfId="81" priority="140" operator="containsText" text="Moderado">
      <formula>NOT(ISERROR(SEARCH("Moderado",V18)))</formula>
    </cfRule>
    <cfRule type="containsText" dxfId="80" priority="141" operator="containsText" text="Bajo">
      <formula>NOT(ISERROR(SEARCH("Bajo",V18)))</formula>
    </cfRule>
  </conditionalFormatting>
  <conditionalFormatting sqref="W51:X51">
    <cfRule type="cellIs" dxfId="79" priority="45" operator="equal">
      <formula>"Extremo"</formula>
    </cfRule>
    <cfRule type="cellIs" dxfId="78" priority="46" operator="equal">
      <formula>"Alto"</formula>
    </cfRule>
    <cfRule type="cellIs" dxfId="77" priority="47" operator="equal">
      <formula>"Moderado"</formula>
    </cfRule>
    <cfRule type="cellIs" dxfId="76" priority="48" operator="equal">
      <formula>"Bajo"</formula>
    </cfRule>
  </conditionalFormatting>
  <conditionalFormatting sqref="W54:X54">
    <cfRule type="cellIs" dxfId="75" priority="41" operator="equal">
      <formula>"Extremo"</formula>
    </cfRule>
    <cfRule type="cellIs" dxfId="74" priority="42" operator="equal">
      <formula>"Alto"</formula>
    </cfRule>
    <cfRule type="cellIs" dxfId="73" priority="43" operator="equal">
      <formula>"Moderado"</formula>
    </cfRule>
    <cfRule type="cellIs" dxfId="72" priority="44" operator="equal">
      <formula>"Bajo"</formula>
    </cfRule>
  </conditionalFormatting>
  <conditionalFormatting sqref="X31">
    <cfRule type="cellIs" dxfId="71" priority="16" operator="equal">
      <formula>"Bajo"</formula>
    </cfRule>
    <cfRule type="cellIs" dxfId="70" priority="15" operator="equal">
      <formula>"Moderado"</formula>
    </cfRule>
    <cfRule type="cellIs" dxfId="69" priority="14" operator="equal">
      <formula>"Alto"</formula>
    </cfRule>
    <cfRule type="cellIs" dxfId="68" priority="13" operator="equal">
      <formula>"Extremo"</formula>
    </cfRule>
  </conditionalFormatting>
  <conditionalFormatting sqref="X36:X37">
    <cfRule type="cellIs" dxfId="67" priority="76" operator="equal">
      <formula>"Moderado"</formula>
    </cfRule>
    <cfRule type="cellIs" dxfId="66" priority="77" operator="equal">
      <formula>"Bajo"</formula>
    </cfRule>
    <cfRule type="cellIs" dxfId="65" priority="74" operator="equal">
      <formula>"Extremo"</formula>
    </cfRule>
    <cfRule type="cellIs" dxfId="64" priority="75" operator="equal">
      <formula>"Alto"</formula>
    </cfRule>
  </conditionalFormatting>
  <conditionalFormatting sqref="X55:X56">
    <cfRule type="cellIs" dxfId="63" priority="23" operator="equal">
      <formula>"Moderado"</formula>
    </cfRule>
    <cfRule type="cellIs" dxfId="62" priority="22" operator="equal">
      <formula>"Alto"</formula>
    </cfRule>
    <cfRule type="cellIs" dxfId="61" priority="24" operator="equal">
      <formula>"Bajo"</formula>
    </cfRule>
    <cfRule type="cellIs" dxfId="60" priority="21" operator="equal">
      <formula>"Extremo"</formula>
    </cfRule>
  </conditionalFormatting>
  <conditionalFormatting sqref="AF31">
    <cfRule type="cellIs" dxfId="59" priority="9" operator="equal">
      <formula>"Extremo"</formula>
    </cfRule>
    <cfRule type="cellIs" dxfId="58" priority="10" operator="equal">
      <formula>"Alto"</formula>
    </cfRule>
    <cfRule type="cellIs" dxfId="57" priority="11" operator="equal">
      <formula>"Moderado"</formula>
    </cfRule>
    <cfRule type="cellIs" dxfId="56" priority="12" operator="equal">
      <formula>"Bajo"</formula>
    </cfRule>
  </conditionalFormatting>
  <conditionalFormatting sqref="AF36:AF37">
    <cfRule type="cellIs" dxfId="55" priority="72" operator="equal">
      <formula>"Moderado"</formula>
    </cfRule>
    <cfRule type="cellIs" dxfId="54" priority="71" operator="equal">
      <formula>"Alto"</formula>
    </cfRule>
    <cfRule type="cellIs" dxfId="53" priority="70" operator="equal">
      <formula>"Extremo"</formula>
    </cfRule>
    <cfRule type="cellIs" dxfId="52" priority="73" operator="equal">
      <formula>"Bajo"</formula>
    </cfRule>
  </conditionalFormatting>
  <conditionalFormatting sqref="AF51">
    <cfRule type="cellIs" dxfId="51" priority="38" operator="equal">
      <formula>"Alto"</formula>
    </cfRule>
    <cfRule type="cellIs" dxfId="50" priority="37" operator="equal">
      <formula>"Extremo"</formula>
    </cfRule>
    <cfRule type="cellIs" dxfId="49" priority="39" operator="equal">
      <formula>"Moderado"</formula>
    </cfRule>
    <cfRule type="cellIs" dxfId="48" priority="40" operator="equal">
      <formula>"Bajo"</formula>
    </cfRule>
  </conditionalFormatting>
  <conditionalFormatting sqref="AF54:AF56">
    <cfRule type="cellIs" dxfId="47" priority="17" operator="equal">
      <formula>"Extremo"</formula>
    </cfRule>
    <cfRule type="cellIs" dxfId="46" priority="20" operator="equal">
      <formula>"Bajo"</formula>
    </cfRule>
    <cfRule type="cellIs" dxfId="45" priority="19" operator="equal">
      <formula>"Moderado"</formula>
    </cfRule>
    <cfRule type="cellIs" dxfId="44" priority="18" operator="equal">
      <formula>"Alto"</formula>
    </cfRule>
  </conditionalFormatting>
  <conditionalFormatting sqref="AH9:AH65 O41">
    <cfRule type="cellIs" dxfId="43" priority="67" operator="equal">
      <formula>"Media"</formula>
    </cfRule>
    <cfRule type="cellIs" dxfId="42" priority="68" operator="equal">
      <formula>"Baja"</formula>
    </cfRule>
    <cfRule type="cellIs" dxfId="41" priority="69" operator="equal">
      <formula>"Muy Baja"</formula>
    </cfRule>
    <cfRule type="cellIs" dxfId="40" priority="66" operator="equal">
      <formula>"Alta"</formula>
    </cfRule>
    <cfRule type="cellIs" dxfId="39" priority="65" operator="equal">
      <formula>"Muy Alta"</formula>
    </cfRule>
  </conditionalFormatting>
  <conditionalFormatting sqref="AJ9:AJ65">
    <cfRule type="cellIs" dxfId="38" priority="180" operator="equal">
      <formula>"Mayor"</formula>
    </cfRule>
    <cfRule type="cellIs" dxfId="37" priority="179" operator="equal">
      <formula>"Catastrófico"</formula>
    </cfRule>
    <cfRule type="cellIs" dxfId="36" priority="181" operator="equal">
      <formula>"Menor"</formula>
    </cfRule>
    <cfRule type="cellIs" dxfId="35" priority="183" operator="equal">
      <formula>"Moderado"</formula>
    </cfRule>
    <cfRule type="cellIs" dxfId="34" priority="182" operator="equal">
      <formula>"Leve"</formula>
    </cfRule>
  </conditionalFormatting>
  <conditionalFormatting sqref="AL39:AL42">
    <cfRule type="containsText" dxfId="33" priority="5" operator="containsText" text="Extremo">
      <formula>NOT(ISERROR(SEARCH("Extremo",AL39)))</formula>
    </cfRule>
    <cfRule type="containsText" dxfId="32" priority="6" operator="containsText" text="Alto">
      <formula>NOT(ISERROR(SEARCH("Alto",AL39)))</formula>
    </cfRule>
    <cfRule type="containsText" dxfId="31" priority="8" operator="containsText" text="Bajo">
      <formula>NOT(ISERROR(SEARCH("Bajo",AL39)))</formula>
    </cfRule>
    <cfRule type="containsText" dxfId="30" priority="7" operator="containsText" text="Moderado">
      <formula>NOT(ISERROR(SEARCH("Moderado",AL39)))</formula>
    </cfRule>
  </conditionalFormatting>
  <conditionalFormatting sqref="AL44:AL45">
    <cfRule type="containsText" dxfId="29" priority="2" operator="containsText" text="Alto">
      <formula>NOT(ISERROR(SEARCH("Alto",AL44)))</formula>
    </cfRule>
    <cfRule type="containsText" dxfId="28" priority="3" operator="containsText" text="Moderado">
      <formula>NOT(ISERROR(SEARCH("Moderado",AL44)))</formula>
    </cfRule>
    <cfRule type="containsText" dxfId="27" priority="4" operator="containsText" text="Bajo">
      <formula>NOT(ISERROR(SEARCH("Bajo",AL44)))</formula>
    </cfRule>
    <cfRule type="containsText" dxfId="26" priority="1" operator="containsText" text="Extremo">
      <formula>NOT(ISERROR(SEARCH("Extremo",AL44)))</formula>
    </cfRule>
  </conditionalFormatting>
  <conditionalFormatting sqref="AL7:AM7">
    <cfRule type="containsText" dxfId="25" priority="243" operator="containsText" text="Alto">
      <formula>NOT(ISERROR(SEARCH("Alto",AL7)))</formula>
    </cfRule>
  </conditionalFormatting>
  <conditionalFormatting sqref="AL9:AM9 AL10 AL11:AM11 AL12 AL13:AM13 AL14">
    <cfRule type="containsText" dxfId="24" priority="137" operator="containsText" text="Bajo">
      <formula>NOT(ISERROR(SEARCH("Bajo",AL9)))</formula>
    </cfRule>
    <cfRule type="containsText" dxfId="23" priority="136" operator="containsText" text="Moderado">
      <formula>NOT(ISERROR(SEARCH("Moderado",AL9)))</formula>
    </cfRule>
    <cfRule type="containsText" dxfId="22" priority="135" operator="containsText" text="Alto">
      <formula>NOT(ISERROR(SEARCH("Alto",AL9)))</formula>
    </cfRule>
    <cfRule type="containsText" dxfId="21" priority="134" operator="containsText" text="Extremo">
      <formula>NOT(ISERROR(SEARCH("Extremo",AL9)))</formula>
    </cfRule>
  </conditionalFormatting>
  <conditionalFormatting sqref="AL15:AM24 AL25:AL28">
    <cfRule type="containsText" dxfId="20" priority="87" operator="containsText" text="Alto">
      <formula>NOT(ISERROR(SEARCH("Alto",AL15)))</formula>
    </cfRule>
    <cfRule type="containsText" dxfId="19" priority="88" operator="containsText" text="Moderado">
      <formula>NOT(ISERROR(SEARCH("Moderado",AL15)))</formula>
    </cfRule>
    <cfRule type="containsText" dxfId="18" priority="89" operator="containsText" text="Bajo">
      <formula>NOT(ISERROR(SEARCH("Bajo",AL15)))</formula>
    </cfRule>
    <cfRule type="containsText" dxfId="17" priority="86" operator="containsText" text="Extremo">
      <formula>NOT(ISERROR(SEARCH("Extremo",AL15)))</formula>
    </cfRule>
  </conditionalFormatting>
  <conditionalFormatting sqref="AM23 AL23:AL31 AL27:AM28 V18:V25 AM25 V27:V29 AM29 AM31 V31:V38 AL32:AM38 V40:V41 AM40:AM41 AL43:AM43 V43:V44 AM44 V46 AL46:AM46 AL47:AL49 V49:V51 AL49:AM51 AL51:AL55 V55:V56 AL55:AM56 AL57 V58:V64 AL58:AM64 AL65">
    <cfRule type="containsText" dxfId="16" priority="138" operator="containsText" text="Extremo">
      <formula>NOT(ISERROR(SEARCH("Extremo",V18)))</formula>
    </cfRule>
  </conditionalFormatting>
  <dataValidations count="3">
    <dataValidation type="custom" allowBlank="1" showInputMessage="1" showErrorMessage="1" error="Recuerde que las acciones se generan bajo la medida de mitigar el riesgo" sqref="AS16 AO16:AP16 AQ64:AQ65 AO20:AO21 AP19:AR21 AQ27 AQ36:AQ37 AO37:AS44 AR45 AO46:AS56 AQ58:AR58 AO59:AS62 AQ63:AR63 AQ15:AR15 AO31:AS35" xr:uid="{DD4EEE76-F800-4E99-83F3-E831B82436F3}"/>
    <dataValidation allowBlank="1" showInputMessage="1" showErrorMessage="1" error="Recuerde que las acciones se generan bajo la medida de mitigar el riesgo" sqref="AQ18:AR18 AP33:AR33" xr:uid="{7C3612DB-94C9-4A3D-8CD4-7C1611735C76}"/>
    <dataValidation type="list" allowBlank="1" showInputMessage="1" showErrorMessage="1" sqref="AT31 AT56 AT58 AT63 N50" xr:uid="{BB5AE30F-0E27-4787-AEE7-5E31855D0324}"/>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200-000008000000}">
          <x14:formula1>
            <xm:f>'Opciones Tratamiento'!$E$2:$E$4</xm:f>
          </x14:formula1>
          <xm:sqref>N16</xm:sqref>
        </x14:dataValidation>
        <x14:dataValidation type="list" allowBlank="1" showInputMessage="1" showErrorMessage="1" xr:uid="{CC6CD693-4FE7-46EF-9A01-D6FFABC18C12}">
          <x14:formula1>
            <xm:f>Datos!$D$9:$D$12</xm:f>
          </x14:formula1>
          <xm:sqref>H15:H16 H27:H29 H40:H41 H43:H44 H46 H49:H51 H55:H56 H9 H11 H13 H18:H25 H31:H38 H58:H64</xm:sqref>
        </x14:dataValidation>
        <x14:dataValidation type="list" allowBlank="1" showInputMessage="1" showErrorMessage="1" xr:uid="{AB89E210-01D7-4C15-9B05-253093A8AB83}">
          <x14:formula1>
            <xm:f>Datos!$E$5:$E$11</xm:f>
          </x14:formula1>
          <xm:sqref>I15:I16 I27:I29 I40:I41 I43:I44 I46 I49:I51 I55:I56 I9 I11 I13 I18:I25 I31:I38 I58:I64</xm:sqref>
        </x14:dataValidation>
        <x14:dataValidation type="list" allowBlank="1" showInputMessage="1" showErrorMessage="1" xr:uid="{409BB88C-86A4-4EEE-96AC-5993BC19E166}">
          <x14:formula1>
            <xm:f>Datos!$F$5:$F$14</xm:f>
          </x14:formula1>
          <xm:sqref>J15:J16 J27:J29 J40:J41 J43:J44 J46 J49:J51 J55:J56 J9 J11 J13 J18:J25 J31:J38 J58:J64</xm:sqref>
        </x14:dataValidation>
        <x14:dataValidation type="list" allowBlank="1" showInputMessage="1" showErrorMessage="1" xr:uid="{5CD16EB2-032C-4E39-BC61-6DA231DCD3FB}">
          <x14:formula1>
            <xm:f>Datos!$G$5:$G$8</xm:f>
          </x14:formula1>
          <xm:sqref>K15:K16 K27:K29 K40:K41 K43:K44 K46 K49:K51 K55:K56 K9 K11 K13 K18:K25 K31:K38 K58:K64</xm:sqref>
        </x14:dataValidation>
        <x14:dataValidation type="list" allowBlank="1" showInputMessage="1" showErrorMessage="1" xr:uid="{B1B4B916-4F2A-4479-9BBF-159D3C665885}">
          <x14:formula1>
            <xm:f>Datos!$H$5:$H$11</xm:f>
          </x14:formula1>
          <xm:sqref>L27:L29 L40:L41 L43:L44 L46 L49:L51 L55:L56 L9 L11 L13 L15:L25 L31:L38 L58:L64</xm:sqref>
        </x14:dataValidation>
        <x14:dataValidation type="list" allowBlank="1" showInputMessage="1" showErrorMessage="1" xr:uid="{2BB4A9DD-9E54-4A41-BCE4-DF1C259232FD}">
          <x14:formula1>
            <xm:f>Datos!$Q$5:$Q$6</xm:f>
          </x14:formula1>
          <xm:sqref>AT46:AT55 AT59:AT62 AT18:AT24 AT27:AT30 AT15:AT16 AT32:AT44</xm:sqref>
        </x14:dataValidation>
        <x14:dataValidation type="list" allowBlank="1" showInputMessage="1" showErrorMessage="1" xr:uid="{AAC439EC-4E92-4C77-AAC7-46323E16DE52}">
          <x14:formula1>
            <xm:f>Datos!$P$5:$P$7</xm:f>
          </x14:formula1>
          <xm:sqref>AN9 AN27:AN29 AN49:AN51 AN55:AN56 AN46 AN40:AN41 AN43:AN44 AN18:AN23 AN25 AN15:AN16 AN11 AN13 AN31:AN38 AN58:AN64</xm:sqref>
        </x14:dataValidation>
        <x14:dataValidation type="list" allowBlank="1" showInputMessage="1" showErrorMessage="1" xr:uid="{24B572D2-9190-4C0C-B769-B0DCB04AE887}">
          <x14:formula1>
            <xm:f>Datos!$J$5:$J$10</xm:f>
          </x14:formula1>
          <xm:sqref>N15 N27 N25 N18:N20 N9 N11 N13</xm:sqref>
        </x14:dataValidation>
        <x14:dataValidation type="list" allowBlank="1" showInputMessage="1" showErrorMessage="1" xr:uid="{B94400CB-3A7A-4523-8B14-131AFA9043E6}">
          <x14:formula1>
            <xm:f>Datos!$J$5:$J$11</xm:f>
          </x14:formula1>
          <xm:sqref>N28:N29 N21:N24 N40:N41 N43:N44 N51 N55:N56 N46:N49 N31:N38 N58:N64</xm:sqref>
        </x14:dataValidation>
        <x14:dataValidation type="list" allowBlank="1" showInputMessage="1" showErrorMessage="1" xr:uid="{F0C39D80-B4F6-4BEE-90F5-E94FE1F0646E}">
          <x14:formula1>
            <xm:f>Datos!$C$5:$C$52</xm:f>
          </x14:formula1>
          <xm:sqref>C29:C30 C9:C14 C25:C26 C32:C65</xm:sqref>
        </x14:dataValidation>
        <x14:dataValidation type="list" allowBlank="1" showInputMessage="1" showErrorMessage="1" xr:uid="{94CACEDD-9E44-4325-8834-ACA94ABAB290}">
          <x14:formula1>
            <xm:f>Datos!$B$5:$B$52</xm:f>
          </x14:formula1>
          <xm:sqref>B49:B51 B55:B56 B46 B43:B44 B40:B41 C31 C27:C28 B9 B11 B13 B15:B16 C15:C24 B27:B29 B18:B25 B31:B38 B58:B64</xm:sqref>
        </x14:dataValidation>
        <x14:dataValidation type="list" allowBlank="1" showInputMessage="1" showErrorMessage="1" xr:uid="{F17C1CB2-E3C1-40F7-BF7A-F9129644D0F5}">
          <x14:formula1>
            <xm:f>Datos!$K$5:$K$7</xm:f>
          </x14:formula1>
          <xm:sqref>Z9:Z65</xm:sqref>
        </x14:dataValidation>
        <x14:dataValidation type="list" allowBlank="1" showInputMessage="1" showErrorMessage="1" xr:uid="{BDD07D75-F237-41D4-9828-CCE93B9EAE4D}">
          <x14:formula1>
            <xm:f>Datos!$L$5:$L$6</xm:f>
          </x14:formula1>
          <xm:sqref>AA9:AA65</xm:sqref>
        </x14:dataValidation>
        <x14:dataValidation type="list" allowBlank="1" showInputMessage="1" showErrorMessage="1" xr:uid="{5205FCFF-8EF4-42E8-BCE6-9E8AB8B4AD7F}">
          <x14:formula1>
            <xm:f>Datos!$M$5:$M$6</xm:f>
          </x14:formula1>
          <xm:sqref>AC9:AC65</xm:sqref>
        </x14:dataValidation>
        <x14:dataValidation type="list" allowBlank="1" showInputMessage="1" showErrorMessage="1" xr:uid="{D18E49C8-45F4-4DE2-BF1A-3E282DC08736}">
          <x14:formula1>
            <xm:f>Datos!$N$5:$N$6</xm:f>
          </x14:formula1>
          <xm:sqref>AD9:AD65</xm:sqref>
        </x14:dataValidation>
        <x14:dataValidation type="list" allowBlank="1" showInputMessage="1" showErrorMessage="1" xr:uid="{5E29B16E-4D53-463D-A99F-D830B15127CB}">
          <x14:formula1>
            <xm:f>Datos!$O$5:$O$6</xm:f>
          </x14:formula1>
          <xm:sqref>AE9:AE65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2FEB-5C21-4B8A-9161-9C3E338B0A93}">
  <dimension ref="A3:B29"/>
  <sheetViews>
    <sheetView workbookViewId="0">
      <selection activeCell="A4" sqref="A4:B28"/>
    </sheetView>
  </sheetViews>
  <sheetFormatPr baseColWidth="10" defaultColWidth="11.42578125" defaultRowHeight="15" x14ac:dyDescent="0.25"/>
  <cols>
    <col min="1" max="1" width="61.28515625" bestFit="1" customWidth="1"/>
    <col min="2" max="2" width="30.7109375" bestFit="1" customWidth="1"/>
    <col min="3" max="3" width="7.140625" bestFit="1" customWidth="1"/>
    <col min="4" max="4" width="9.28515625" bestFit="1" customWidth="1"/>
    <col min="5" max="5" width="8.42578125" bestFit="1" customWidth="1"/>
    <col min="6" max="6" width="12.5703125" bestFit="1" customWidth="1"/>
    <col min="7" max="7" width="17.42578125" bestFit="1" customWidth="1"/>
    <col min="8" max="8" width="22.42578125" bestFit="1" customWidth="1"/>
    <col min="9" max="9" width="35.140625" bestFit="1" customWidth="1"/>
    <col min="10" max="10" width="36" bestFit="1" customWidth="1"/>
    <col min="11" max="11" width="26" bestFit="1" customWidth="1"/>
    <col min="12" max="12" width="26.7109375" bestFit="1" customWidth="1"/>
    <col min="13" max="13" width="19.140625" bestFit="1" customWidth="1"/>
    <col min="14" max="15" width="20" bestFit="1" customWidth="1"/>
    <col min="16" max="16" width="17.7109375" bestFit="1" customWidth="1"/>
    <col min="17" max="17" width="15.5703125" bestFit="1" customWidth="1"/>
    <col min="18" max="18" width="22.7109375" bestFit="1" customWidth="1"/>
    <col min="19" max="19" width="17.7109375" bestFit="1" customWidth="1"/>
    <col min="20" max="20" width="32.28515625" bestFit="1" customWidth="1"/>
    <col min="21" max="22" width="18.7109375" bestFit="1" customWidth="1"/>
    <col min="23" max="23" width="5.7109375" bestFit="1" customWidth="1"/>
    <col min="24" max="24" width="43.28515625" bestFit="1" customWidth="1"/>
    <col min="25" max="25" width="8.85546875" bestFit="1" customWidth="1"/>
    <col min="26" max="26" width="9.28515625" bestFit="1" customWidth="1"/>
    <col min="27" max="27" width="12.5703125" bestFit="1" customWidth="1"/>
    <col min="28" max="28" width="14.140625" bestFit="1" customWidth="1"/>
    <col min="29" max="29" width="25" bestFit="1" customWidth="1"/>
    <col min="30" max="30" width="7.42578125" bestFit="1" customWidth="1"/>
    <col min="31" max="31" width="17.42578125" bestFit="1" customWidth="1"/>
    <col min="32" max="32" width="22.42578125" bestFit="1" customWidth="1"/>
    <col min="33" max="33" width="43.28515625" bestFit="1" customWidth="1"/>
    <col min="34" max="34" width="9.28515625" bestFit="1" customWidth="1"/>
    <col min="35" max="35" width="13.28515625" bestFit="1" customWidth="1"/>
    <col min="36" max="36" width="12.5703125" bestFit="1" customWidth="1"/>
  </cols>
  <sheetData>
    <row r="3" spans="1:2" x14ac:dyDescent="0.25">
      <c r="A3" s="56" t="s">
        <v>325</v>
      </c>
      <c r="B3" t="s">
        <v>326</v>
      </c>
    </row>
    <row r="4" spans="1:2" x14ac:dyDescent="0.25">
      <c r="A4" s="57" t="s">
        <v>327</v>
      </c>
      <c r="B4">
        <v>2</v>
      </c>
    </row>
    <row r="5" spans="1:2" x14ac:dyDescent="0.25">
      <c r="A5" s="57" t="s">
        <v>304</v>
      </c>
      <c r="B5">
        <v>3</v>
      </c>
    </row>
    <row r="6" spans="1:2" x14ac:dyDescent="0.25">
      <c r="A6" s="57" t="s">
        <v>328</v>
      </c>
      <c r="B6">
        <v>1</v>
      </c>
    </row>
    <row r="7" spans="1:2" x14ac:dyDescent="0.25">
      <c r="A7" s="57" t="s">
        <v>86</v>
      </c>
      <c r="B7">
        <v>1</v>
      </c>
    </row>
    <row r="8" spans="1:2" x14ac:dyDescent="0.25">
      <c r="A8" s="57" t="s">
        <v>300</v>
      </c>
      <c r="B8">
        <v>1</v>
      </c>
    </row>
    <row r="9" spans="1:2" x14ac:dyDescent="0.25">
      <c r="A9" s="57" t="s">
        <v>329</v>
      </c>
      <c r="B9">
        <v>1</v>
      </c>
    </row>
    <row r="10" spans="1:2" x14ac:dyDescent="0.25">
      <c r="A10" s="57" t="s">
        <v>252</v>
      </c>
      <c r="B10">
        <v>4</v>
      </c>
    </row>
    <row r="11" spans="1:2" x14ac:dyDescent="0.25">
      <c r="A11" s="57" t="s">
        <v>330</v>
      </c>
      <c r="B11">
        <v>1</v>
      </c>
    </row>
    <row r="12" spans="1:2" x14ac:dyDescent="0.25">
      <c r="A12" s="57" t="s">
        <v>331</v>
      </c>
      <c r="B12">
        <v>1</v>
      </c>
    </row>
    <row r="13" spans="1:2" x14ac:dyDescent="0.25">
      <c r="A13" s="57" t="s">
        <v>332</v>
      </c>
      <c r="B13">
        <v>2</v>
      </c>
    </row>
    <row r="14" spans="1:2" x14ac:dyDescent="0.25">
      <c r="A14" s="57" t="s">
        <v>333</v>
      </c>
      <c r="B14">
        <v>2</v>
      </c>
    </row>
    <row r="15" spans="1:2" x14ac:dyDescent="0.25">
      <c r="A15" s="57" t="s">
        <v>270</v>
      </c>
      <c r="B15">
        <v>1</v>
      </c>
    </row>
    <row r="16" spans="1:2" x14ac:dyDescent="0.25">
      <c r="A16" s="57" t="s">
        <v>334</v>
      </c>
      <c r="B16">
        <v>2</v>
      </c>
    </row>
    <row r="17" spans="1:2" x14ac:dyDescent="0.25">
      <c r="A17" s="57" t="s">
        <v>335</v>
      </c>
      <c r="B17">
        <v>1</v>
      </c>
    </row>
    <row r="18" spans="1:2" x14ac:dyDescent="0.25">
      <c r="A18" s="57" t="s">
        <v>336</v>
      </c>
      <c r="B18">
        <v>1</v>
      </c>
    </row>
    <row r="19" spans="1:2" x14ac:dyDescent="0.25">
      <c r="A19" s="57" t="s">
        <v>337</v>
      </c>
      <c r="B19">
        <v>1</v>
      </c>
    </row>
    <row r="20" spans="1:2" x14ac:dyDescent="0.25">
      <c r="A20" s="57" t="s">
        <v>338</v>
      </c>
      <c r="B20">
        <v>1</v>
      </c>
    </row>
    <row r="21" spans="1:2" x14ac:dyDescent="0.25">
      <c r="A21" s="57" t="s">
        <v>339</v>
      </c>
      <c r="B21">
        <v>1</v>
      </c>
    </row>
    <row r="22" spans="1:2" x14ac:dyDescent="0.25">
      <c r="A22" s="57" t="s">
        <v>340</v>
      </c>
      <c r="B22">
        <v>1</v>
      </c>
    </row>
    <row r="23" spans="1:2" x14ac:dyDescent="0.25">
      <c r="A23" s="57" t="s">
        <v>341</v>
      </c>
      <c r="B23">
        <v>1</v>
      </c>
    </row>
    <row r="24" spans="1:2" x14ac:dyDescent="0.25">
      <c r="A24" s="57" t="s">
        <v>342</v>
      </c>
      <c r="B24">
        <v>1</v>
      </c>
    </row>
    <row r="25" spans="1:2" x14ac:dyDescent="0.25">
      <c r="A25" s="57" t="s">
        <v>343</v>
      </c>
      <c r="B25">
        <v>1</v>
      </c>
    </row>
    <row r="26" spans="1:2" x14ac:dyDescent="0.25">
      <c r="A26" s="57" t="s">
        <v>344</v>
      </c>
      <c r="B26">
        <v>1</v>
      </c>
    </row>
    <row r="27" spans="1:2" x14ac:dyDescent="0.25">
      <c r="A27" s="57" t="s">
        <v>345</v>
      </c>
      <c r="B27">
        <v>3</v>
      </c>
    </row>
    <row r="28" spans="1:2" x14ac:dyDescent="0.25">
      <c r="A28" s="57" t="s">
        <v>227</v>
      </c>
      <c r="B28">
        <v>3</v>
      </c>
    </row>
    <row r="29" spans="1:2" x14ac:dyDescent="0.25">
      <c r="A29" s="57" t="s">
        <v>346</v>
      </c>
      <c r="B29">
        <v>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DFF1-C1FF-4A79-8F37-9ECBD8E67074}">
  <dimension ref="B2:AA80"/>
  <sheetViews>
    <sheetView topLeftCell="A19" zoomScale="90" zoomScaleNormal="90" workbookViewId="0">
      <selection activeCell="E25" sqref="E25"/>
    </sheetView>
  </sheetViews>
  <sheetFormatPr baseColWidth="10" defaultColWidth="11.42578125" defaultRowHeight="45" customHeight="1" x14ac:dyDescent="0.25"/>
  <cols>
    <col min="2" max="3" width="25.42578125" bestFit="1" customWidth="1"/>
    <col min="5" max="5" width="26.28515625" customWidth="1"/>
  </cols>
  <sheetData>
    <row r="2" spans="2:9" ht="45" customHeight="1" x14ac:dyDescent="0.25">
      <c r="B2" s="58" t="s">
        <v>9</v>
      </c>
      <c r="C2" s="59" t="s">
        <v>10</v>
      </c>
      <c r="D2" s="58" t="s">
        <v>347</v>
      </c>
      <c r="E2" s="58" t="s">
        <v>348</v>
      </c>
      <c r="F2" s="180" t="s">
        <v>15</v>
      </c>
      <c r="G2" s="180" t="s">
        <v>16</v>
      </c>
      <c r="H2" s="206" t="s">
        <v>349</v>
      </c>
      <c r="I2" s="206" t="s">
        <v>350</v>
      </c>
    </row>
    <row r="3" spans="2:9" ht="45" customHeight="1" x14ac:dyDescent="0.25">
      <c r="B3" s="20" t="s">
        <v>351</v>
      </c>
      <c r="C3" s="189" t="s">
        <v>86</v>
      </c>
      <c r="D3" s="195">
        <v>1</v>
      </c>
      <c r="E3" s="189" t="s">
        <v>88</v>
      </c>
      <c r="F3" s="189" t="s">
        <v>352</v>
      </c>
      <c r="G3" s="189" t="s">
        <v>353</v>
      </c>
      <c r="H3" s="36" t="s">
        <v>354</v>
      </c>
      <c r="I3" s="36" t="s">
        <v>354</v>
      </c>
    </row>
    <row r="4" spans="2:9" ht="45" customHeight="1" x14ac:dyDescent="0.25">
      <c r="B4" s="188" t="s">
        <v>355</v>
      </c>
      <c r="C4" s="188" t="s">
        <v>340</v>
      </c>
      <c r="D4" s="20">
        <v>2</v>
      </c>
      <c r="E4" s="188" t="s">
        <v>242</v>
      </c>
      <c r="F4" s="189" t="s">
        <v>352</v>
      </c>
      <c r="G4" s="188" t="s">
        <v>353</v>
      </c>
      <c r="H4" s="42" t="s">
        <v>354</v>
      </c>
      <c r="I4" s="42" t="s">
        <v>354</v>
      </c>
    </row>
    <row r="5" spans="2:9" ht="45" customHeight="1" x14ac:dyDescent="0.25">
      <c r="B5" s="191" t="s">
        <v>356</v>
      </c>
      <c r="C5" s="189" t="s">
        <v>342</v>
      </c>
      <c r="D5" s="207">
        <v>3</v>
      </c>
      <c r="E5" s="189" t="s">
        <v>357</v>
      </c>
      <c r="F5" s="189" t="s">
        <v>352</v>
      </c>
      <c r="G5" s="189" t="s">
        <v>353</v>
      </c>
      <c r="H5" s="36" t="s">
        <v>354</v>
      </c>
      <c r="I5" s="36" t="s">
        <v>354</v>
      </c>
    </row>
    <row r="6" spans="2:9" ht="45" customHeight="1" x14ac:dyDescent="0.25">
      <c r="B6" s="280" t="s">
        <v>358</v>
      </c>
      <c r="C6" s="188" t="s">
        <v>252</v>
      </c>
      <c r="D6" s="20">
        <v>4</v>
      </c>
      <c r="E6" s="188" t="s">
        <v>359</v>
      </c>
      <c r="F6" s="189" t="s">
        <v>352</v>
      </c>
      <c r="G6" s="189" t="s">
        <v>353</v>
      </c>
      <c r="H6" s="36" t="s">
        <v>360</v>
      </c>
      <c r="I6" s="36" t="s">
        <v>360</v>
      </c>
    </row>
    <row r="7" spans="2:9" ht="45" customHeight="1" x14ac:dyDescent="0.25">
      <c r="B7" s="280"/>
      <c r="C7" s="188" t="s">
        <v>252</v>
      </c>
      <c r="D7" s="20">
        <v>5</v>
      </c>
      <c r="E7" s="188" t="s">
        <v>258</v>
      </c>
      <c r="F7" s="189" t="s">
        <v>352</v>
      </c>
      <c r="G7" s="188" t="s">
        <v>353</v>
      </c>
      <c r="H7" s="42" t="s">
        <v>360</v>
      </c>
      <c r="I7" s="42" t="s">
        <v>360</v>
      </c>
    </row>
    <row r="8" spans="2:9" ht="45" customHeight="1" x14ac:dyDescent="0.25">
      <c r="B8" s="179" t="s">
        <v>361</v>
      </c>
      <c r="C8" s="188" t="s">
        <v>227</v>
      </c>
      <c r="D8" s="20">
        <v>6</v>
      </c>
      <c r="E8" s="188" t="s">
        <v>362</v>
      </c>
      <c r="F8" s="189" t="s">
        <v>352</v>
      </c>
      <c r="G8" s="188" t="s">
        <v>353</v>
      </c>
      <c r="H8" s="42" t="s">
        <v>360</v>
      </c>
      <c r="I8" s="42" t="s">
        <v>360</v>
      </c>
    </row>
    <row r="9" spans="2:9" ht="45" customHeight="1" x14ac:dyDescent="0.25">
      <c r="B9" s="267" t="s">
        <v>363</v>
      </c>
      <c r="C9" s="188" t="s">
        <v>327</v>
      </c>
      <c r="D9" s="20">
        <v>7</v>
      </c>
      <c r="E9" s="188" t="s">
        <v>364</v>
      </c>
      <c r="F9" s="189" t="s">
        <v>352</v>
      </c>
      <c r="G9" s="188" t="s">
        <v>353</v>
      </c>
      <c r="H9" s="42" t="s">
        <v>360</v>
      </c>
      <c r="I9" s="42" t="s">
        <v>360</v>
      </c>
    </row>
    <row r="10" spans="2:9" ht="45" customHeight="1" x14ac:dyDescent="0.25">
      <c r="B10" s="267"/>
      <c r="C10" s="188" t="s">
        <v>300</v>
      </c>
      <c r="D10" s="20">
        <v>8</v>
      </c>
      <c r="E10" s="188" t="s">
        <v>365</v>
      </c>
      <c r="F10" s="189" t="s">
        <v>352</v>
      </c>
      <c r="G10" s="188" t="s">
        <v>353</v>
      </c>
      <c r="H10" s="42" t="s">
        <v>360</v>
      </c>
      <c r="I10" s="42" t="s">
        <v>360</v>
      </c>
    </row>
    <row r="11" spans="2:9" ht="45" customHeight="1" x14ac:dyDescent="0.25">
      <c r="B11" s="267"/>
      <c r="C11" s="188" t="s">
        <v>304</v>
      </c>
      <c r="D11" s="20">
        <v>9</v>
      </c>
      <c r="E11" s="188" t="s">
        <v>306</v>
      </c>
      <c r="F11" s="189" t="s">
        <v>352</v>
      </c>
      <c r="G11" s="188" t="s">
        <v>353</v>
      </c>
      <c r="H11" s="42" t="s">
        <v>354</v>
      </c>
      <c r="I11" s="42" t="s">
        <v>354</v>
      </c>
    </row>
    <row r="12" spans="2:9" ht="32.25" customHeight="1" x14ac:dyDescent="0.25">
      <c r="B12" s="179" t="s">
        <v>366</v>
      </c>
      <c r="C12" s="189" t="s">
        <v>270</v>
      </c>
      <c r="D12" s="195">
        <v>10</v>
      </c>
      <c r="E12" s="189" t="s">
        <v>367</v>
      </c>
      <c r="F12" s="189" t="s">
        <v>352</v>
      </c>
      <c r="G12" s="189" t="s">
        <v>353</v>
      </c>
      <c r="H12" s="36" t="s">
        <v>360</v>
      </c>
      <c r="I12" s="36" t="s">
        <v>360</v>
      </c>
    </row>
    <row r="13" spans="2:9" ht="45" customHeight="1" x14ac:dyDescent="0.25">
      <c r="B13" s="20" t="s">
        <v>368</v>
      </c>
      <c r="C13" s="188" t="s">
        <v>337</v>
      </c>
      <c r="D13" s="20">
        <v>11</v>
      </c>
      <c r="E13" s="188" t="s">
        <v>216</v>
      </c>
      <c r="F13" s="189" t="s">
        <v>352</v>
      </c>
      <c r="G13" s="188" t="s">
        <v>353</v>
      </c>
      <c r="H13" s="42" t="s">
        <v>354</v>
      </c>
      <c r="I13" s="42" t="s">
        <v>354</v>
      </c>
    </row>
    <row r="14" spans="2:9" ht="45" customHeight="1" x14ac:dyDescent="0.25">
      <c r="B14" s="179" t="s">
        <v>369</v>
      </c>
      <c r="C14" s="188" t="s">
        <v>338</v>
      </c>
      <c r="D14" s="20">
        <v>12</v>
      </c>
      <c r="E14" s="188" t="s">
        <v>370</v>
      </c>
      <c r="F14" s="189" t="s">
        <v>352</v>
      </c>
      <c r="G14" s="189" t="s">
        <v>353</v>
      </c>
      <c r="H14" s="36" t="s">
        <v>354</v>
      </c>
      <c r="I14" s="36" t="s">
        <v>354</v>
      </c>
    </row>
    <row r="15" spans="2:9" ht="45" customHeight="1" x14ac:dyDescent="0.25">
      <c r="B15" s="179" t="s">
        <v>371</v>
      </c>
      <c r="C15" s="188" t="s">
        <v>345</v>
      </c>
      <c r="D15" s="195">
        <v>13</v>
      </c>
      <c r="E15" s="188" t="s">
        <v>372</v>
      </c>
      <c r="F15" s="189" t="s">
        <v>352</v>
      </c>
      <c r="G15" s="189" t="s">
        <v>353</v>
      </c>
      <c r="H15" s="36" t="s">
        <v>354</v>
      </c>
      <c r="I15" s="36" t="s">
        <v>354</v>
      </c>
    </row>
    <row r="16" spans="2:9" ht="45" customHeight="1" x14ac:dyDescent="0.25">
      <c r="B16" s="20" t="s">
        <v>373</v>
      </c>
      <c r="C16" s="188" t="s">
        <v>343</v>
      </c>
      <c r="D16" s="195">
        <v>14</v>
      </c>
      <c r="E16" s="188" t="s">
        <v>374</v>
      </c>
      <c r="F16" s="189" t="s">
        <v>352</v>
      </c>
      <c r="G16" s="189" t="s">
        <v>353</v>
      </c>
      <c r="H16" s="36" t="s">
        <v>354</v>
      </c>
      <c r="I16" s="36" t="s">
        <v>354</v>
      </c>
    </row>
    <row r="17" spans="2:9" ht="45" customHeight="1" x14ac:dyDescent="0.25">
      <c r="B17" s="280" t="s">
        <v>375</v>
      </c>
      <c r="C17" s="188" t="s">
        <v>333</v>
      </c>
      <c r="D17" s="20">
        <v>15</v>
      </c>
      <c r="E17" s="188" t="s">
        <v>376</v>
      </c>
      <c r="F17" s="189" t="s">
        <v>352</v>
      </c>
      <c r="G17" s="188" t="s">
        <v>353</v>
      </c>
      <c r="H17" s="42" t="s">
        <v>360</v>
      </c>
      <c r="I17" s="42" t="s">
        <v>360</v>
      </c>
    </row>
    <row r="18" spans="2:9" ht="45" customHeight="1" x14ac:dyDescent="0.25">
      <c r="B18" s="280"/>
      <c r="C18" s="188" t="s">
        <v>333</v>
      </c>
      <c r="D18" s="207">
        <v>16</v>
      </c>
      <c r="E18" s="188" t="s">
        <v>377</v>
      </c>
      <c r="F18" s="189" t="s">
        <v>352</v>
      </c>
      <c r="G18" s="189" t="s">
        <v>353</v>
      </c>
      <c r="H18" s="36" t="s">
        <v>354</v>
      </c>
      <c r="I18" s="36" t="s">
        <v>354</v>
      </c>
    </row>
    <row r="19" spans="2:9" ht="45" customHeight="1" x14ac:dyDescent="0.25">
      <c r="B19" s="179" t="s">
        <v>378</v>
      </c>
      <c r="C19" s="188" t="s">
        <v>328</v>
      </c>
      <c r="D19" s="207">
        <v>17</v>
      </c>
      <c r="E19" s="188" t="s">
        <v>190</v>
      </c>
      <c r="F19" s="189" t="s">
        <v>352</v>
      </c>
      <c r="G19" s="189" t="s">
        <v>353</v>
      </c>
      <c r="H19" s="36" t="s">
        <v>360</v>
      </c>
      <c r="I19" s="36" t="s">
        <v>360</v>
      </c>
    </row>
    <row r="20" spans="2:9" ht="45" customHeight="1" x14ac:dyDescent="0.25">
      <c r="B20" s="188" t="s">
        <v>379</v>
      </c>
      <c r="C20" s="188" t="s">
        <v>335</v>
      </c>
      <c r="D20" s="20">
        <v>18</v>
      </c>
      <c r="E20" s="188" t="s">
        <v>380</v>
      </c>
      <c r="F20" s="189" t="s">
        <v>352</v>
      </c>
      <c r="G20" s="188" t="s">
        <v>353</v>
      </c>
      <c r="H20" s="38" t="s">
        <v>360</v>
      </c>
      <c r="I20" s="38" t="s">
        <v>360</v>
      </c>
    </row>
    <row r="21" spans="2:9" ht="45" customHeight="1" x14ac:dyDescent="0.25">
      <c r="B21" s="179" t="s">
        <v>381</v>
      </c>
      <c r="C21" s="188" t="s">
        <v>339</v>
      </c>
      <c r="D21" s="195">
        <v>19</v>
      </c>
      <c r="E21" s="188" t="s">
        <v>382</v>
      </c>
      <c r="F21" s="189" t="s">
        <v>352</v>
      </c>
      <c r="G21" s="189" t="s">
        <v>353</v>
      </c>
      <c r="H21" s="36" t="s">
        <v>360</v>
      </c>
      <c r="I21" s="36" t="s">
        <v>360</v>
      </c>
    </row>
    <row r="22" spans="2:9" ht="45" customHeight="1" x14ac:dyDescent="0.25">
      <c r="B22" s="179" t="s">
        <v>355</v>
      </c>
      <c r="C22" s="188" t="s">
        <v>331</v>
      </c>
      <c r="D22" s="179">
        <v>20</v>
      </c>
      <c r="E22" s="188" t="s">
        <v>248</v>
      </c>
      <c r="F22" s="189" t="s">
        <v>352</v>
      </c>
      <c r="G22" s="188" t="s">
        <v>353</v>
      </c>
      <c r="H22" s="42" t="s">
        <v>360</v>
      </c>
      <c r="I22" s="42" t="s">
        <v>360</v>
      </c>
    </row>
    <row r="23" spans="2:9" ht="45" customHeight="1" x14ac:dyDescent="0.25">
      <c r="B23" s="280" t="s">
        <v>375</v>
      </c>
      <c r="C23" s="179" t="s">
        <v>332</v>
      </c>
      <c r="D23" s="179">
        <v>21</v>
      </c>
      <c r="E23" s="188" t="s">
        <v>383</v>
      </c>
      <c r="F23" s="189" t="s">
        <v>352</v>
      </c>
      <c r="G23" s="179" t="s">
        <v>353</v>
      </c>
      <c r="H23" s="38" t="s">
        <v>360</v>
      </c>
      <c r="I23" s="38" t="s">
        <v>360</v>
      </c>
    </row>
    <row r="24" spans="2:9" ht="45" customHeight="1" x14ac:dyDescent="0.25">
      <c r="B24" s="280"/>
      <c r="C24" s="179" t="s">
        <v>332</v>
      </c>
      <c r="D24" s="179">
        <v>22</v>
      </c>
      <c r="E24" s="188" t="s">
        <v>165</v>
      </c>
      <c r="F24" s="189" t="s">
        <v>352</v>
      </c>
      <c r="G24" s="179" t="s">
        <v>353</v>
      </c>
      <c r="H24" s="42" t="s">
        <v>354</v>
      </c>
      <c r="I24" s="42" t="s">
        <v>354</v>
      </c>
    </row>
    <row r="25" spans="2:9" ht="45" customHeight="1" x14ac:dyDescent="0.25">
      <c r="B25" s="280" t="s">
        <v>371</v>
      </c>
      <c r="C25" s="179" t="s">
        <v>345</v>
      </c>
      <c r="D25" s="179">
        <v>23</v>
      </c>
      <c r="E25" s="179" t="s">
        <v>384</v>
      </c>
      <c r="F25" s="189" t="s">
        <v>352</v>
      </c>
      <c r="G25" s="179" t="s">
        <v>353</v>
      </c>
      <c r="H25" s="42" t="s">
        <v>360</v>
      </c>
      <c r="I25" s="42" t="s">
        <v>360</v>
      </c>
    </row>
    <row r="26" spans="2:9" ht="45" customHeight="1" x14ac:dyDescent="0.25">
      <c r="B26" s="343"/>
      <c r="C26" s="187" t="s">
        <v>345</v>
      </c>
      <c r="D26" s="187">
        <v>24</v>
      </c>
      <c r="E26" s="187" t="s">
        <v>385</v>
      </c>
      <c r="F26" s="196" t="s">
        <v>386</v>
      </c>
      <c r="G26" s="187" t="s">
        <v>353</v>
      </c>
      <c r="H26" s="44" t="s">
        <v>360</v>
      </c>
      <c r="I26" s="44" t="s">
        <v>360</v>
      </c>
    </row>
    <row r="27" spans="2:9" ht="45" customHeight="1" x14ac:dyDescent="0.25">
      <c r="B27" s="186" t="s">
        <v>387</v>
      </c>
      <c r="C27" s="186" t="s">
        <v>330</v>
      </c>
      <c r="D27" s="186">
        <v>25</v>
      </c>
      <c r="E27" s="186" t="s">
        <v>176</v>
      </c>
      <c r="F27" s="195" t="s">
        <v>386</v>
      </c>
      <c r="G27" s="186" t="s">
        <v>353</v>
      </c>
      <c r="H27" s="37" t="s">
        <v>388</v>
      </c>
      <c r="I27" s="37" t="s">
        <v>388</v>
      </c>
    </row>
    <row r="28" spans="2:9" ht="45" customHeight="1" x14ac:dyDescent="0.25">
      <c r="B28" s="179" t="s">
        <v>361</v>
      </c>
      <c r="C28" s="20" t="s">
        <v>336</v>
      </c>
      <c r="D28" s="179">
        <v>26</v>
      </c>
      <c r="E28" s="179" t="s">
        <v>389</v>
      </c>
      <c r="F28" s="20" t="s">
        <v>386</v>
      </c>
      <c r="G28" s="179" t="s">
        <v>353</v>
      </c>
      <c r="H28" s="37" t="s">
        <v>360</v>
      </c>
      <c r="I28" s="37" t="s">
        <v>360</v>
      </c>
    </row>
    <row r="29" spans="2:9" ht="45" customHeight="1" x14ac:dyDescent="0.25">
      <c r="B29" s="264" t="s">
        <v>379</v>
      </c>
      <c r="C29" s="186" t="s">
        <v>334</v>
      </c>
      <c r="D29" s="186">
        <v>27</v>
      </c>
      <c r="E29" s="186" t="s">
        <v>390</v>
      </c>
      <c r="F29" s="195" t="s">
        <v>391</v>
      </c>
      <c r="G29" s="186" t="s">
        <v>353</v>
      </c>
      <c r="H29" s="37" t="s">
        <v>360</v>
      </c>
      <c r="I29" s="37" t="s">
        <v>360</v>
      </c>
    </row>
    <row r="30" spans="2:9" ht="45" customHeight="1" x14ac:dyDescent="0.25">
      <c r="B30" s="265"/>
      <c r="C30" s="186" t="s">
        <v>334</v>
      </c>
      <c r="D30" s="186">
        <v>28</v>
      </c>
      <c r="E30" s="186" t="s">
        <v>392</v>
      </c>
      <c r="F30" s="195" t="s">
        <v>391</v>
      </c>
      <c r="G30" s="186" t="s">
        <v>353</v>
      </c>
      <c r="H30" s="37" t="s">
        <v>360</v>
      </c>
      <c r="I30" s="37" t="s">
        <v>360</v>
      </c>
    </row>
    <row r="31" spans="2:9" ht="45" customHeight="1" x14ac:dyDescent="0.25">
      <c r="B31" s="179" t="s">
        <v>393</v>
      </c>
      <c r="C31" s="20" t="s">
        <v>341</v>
      </c>
      <c r="D31" s="179">
        <v>29</v>
      </c>
      <c r="E31" s="179" t="s">
        <v>394</v>
      </c>
      <c r="F31" s="20" t="s">
        <v>391</v>
      </c>
      <c r="G31" s="179" t="s">
        <v>353</v>
      </c>
      <c r="H31" s="38" t="s">
        <v>360</v>
      </c>
      <c r="I31" s="38" t="s">
        <v>360</v>
      </c>
    </row>
    <row r="32" spans="2:9" ht="15" customHeight="1" x14ac:dyDescent="0.25">
      <c r="B32" s="280" t="s">
        <v>358</v>
      </c>
      <c r="C32" s="188" t="s">
        <v>252</v>
      </c>
      <c r="D32" s="20">
        <v>30</v>
      </c>
      <c r="E32" s="188" t="s">
        <v>263</v>
      </c>
      <c r="F32" s="188" t="s">
        <v>395</v>
      </c>
      <c r="G32" s="188" t="s">
        <v>396</v>
      </c>
      <c r="H32" s="36" t="s">
        <v>360</v>
      </c>
      <c r="I32" s="36" t="s">
        <v>360</v>
      </c>
    </row>
    <row r="33" spans="2:27" ht="45" customHeight="1" x14ac:dyDescent="0.25">
      <c r="B33" s="280"/>
      <c r="C33" s="188" t="s">
        <v>252</v>
      </c>
      <c r="D33" s="20">
        <v>31</v>
      </c>
      <c r="E33" s="188" t="s">
        <v>267</v>
      </c>
      <c r="F33" s="188" t="s">
        <v>395</v>
      </c>
      <c r="G33" s="188" t="s">
        <v>396</v>
      </c>
      <c r="H33" s="42" t="s">
        <v>354</v>
      </c>
      <c r="I33" s="42" t="s">
        <v>354</v>
      </c>
    </row>
    <row r="34" spans="2:27" ht="45" customHeight="1" x14ac:dyDescent="0.25">
      <c r="B34" s="280" t="s">
        <v>361</v>
      </c>
      <c r="C34" s="188" t="s">
        <v>227</v>
      </c>
      <c r="D34" s="20">
        <v>32</v>
      </c>
      <c r="E34" s="188" t="s">
        <v>397</v>
      </c>
      <c r="F34" s="188" t="s">
        <v>395</v>
      </c>
      <c r="G34" s="188" t="s">
        <v>396</v>
      </c>
      <c r="H34" s="42" t="s">
        <v>388</v>
      </c>
    </row>
    <row r="35" spans="2:27" ht="45" customHeight="1" x14ac:dyDescent="0.25">
      <c r="B35" s="280"/>
      <c r="C35" s="188" t="s">
        <v>227</v>
      </c>
      <c r="D35" s="20">
        <v>33</v>
      </c>
      <c r="E35" s="188" t="s">
        <v>398</v>
      </c>
      <c r="F35" s="188" t="s">
        <v>395</v>
      </c>
      <c r="G35" s="188" t="s">
        <v>396</v>
      </c>
      <c r="H35" s="42" t="s">
        <v>360</v>
      </c>
    </row>
    <row r="36" spans="2:27" ht="45" customHeight="1" x14ac:dyDescent="0.25">
      <c r="B36" s="267" t="s">
        <v>363</v>
      </c>
      <c r="C36" s="188" t="s">
        <v>327</v>
      </c>
      <c r="D36" s="22">
        <v>34</v>
      </c>
      <c r="E36" s="188" t="s">
        <v>399</v>
      </c>
      <c r="F36" s="188" t="s">
        <v>395</v>
      </c>
      <c r="G36" s="188" t="s">
        <v>396</v>
      </c>
      <c r="H36" s="36" t="s">
        <v>354</v>
      </c>
      <c r="I36" s="36" t="s">
        <v>354</v>
      </c>
    </row>
    <row r="37" spans="2:27" ht="45" customHeight="1" x14ac:dyDescent="0.25">
      <c r="B37" s="304"/>
      <c r="C37" s="188" t="s">
        <v>304</v>
      </c>
      <c r="D37" s="8">
        <v>35</v>
      </c>
      <c r="E37" s="188" t="s">
        <v>313</v>
      </c>
      <c r="F37" s="188" t="s">
        <v>395</v>
      </c>
      <c r="G37" s="188" t="s">
        <v>396</v>
      </c>
      <c r="H37" s="36" t="s">
        <v>354</v>
      </c>
      <c r="I37" s="36" t="s">
        <v>354</v>
      </c>
    </row>
    <row r="38" spans="2:27" ht="78.75" customHeight="1" x14ac:dyDescent="0.25">
      <c r="B38" s="287"/>
      <c r="C38" s="188" t="s">
        <v>304</v>
      </c>
      <c r="D38" s="22">
        <v>36</v>
      </c>
      <c r="E38" s="188" t="s">
        <v>306</v>
      </c>
      <c r="F38" s="188" t="s">
        <v>395</v>
      </c>
      <c r="G38" s="188" t="s">
        <v>396</v>
      </c>
      <c r="H38" s="36" t="s">
        <v>354</v>
      </c>
      <c r="I38" s="36" t="s">
        <v>354</v>
      </c>
    </row>
    <row r="39" spans="2:27" ht="74.25" customHeight="1" x14ac:dyDescent="0.25">
      <c r="B39" s="186" t="s">
        <v>400</v>
      </c>
      <c r="C39" s="186" t="s">
        <v>344</v>
      </c>
      <c r="D39" s="195">
        <v>37</v>
      </c>
      <c r="E39" s="186" t="s">
        <v>401</v>
      </c>
      <c r="F39" s="195" t="s">
        <v>395</v>
      </c>
      <c r="G39" s="186" t="s">
        <v>396</v>
      </c>
      <c r="H39" s="36" t="s">
        <v>354</v>
      </c>
      <c r="I39" s="36" t="s">
        <v>354</v>
      </c>
    </row>
    <row r="40" spans="2:27" ht="57.75" customHeight="1" x14ac:dyDescent="0.25">
      <c r="B40" s="179" t="s">
        <v>363</v>
      </c>
      <c r="C40" s="20" t="s">
        <v>329</v>
      </c>
      <c r="D40" s="20">
        <v>38</v>
      </c>
      <c r="E40" s="179" t="s">
        <v>402</v>
      </c>
      <c r="F40" s="20" t="s">
        <v>395</v>
      </c>
      <c r="G40" s="179" t="s">
        <v>396</v>
      </c>
      <c r="H40" s="42" t="s">
        <v>354</v>
      </c>
      <c r="I40" s="42" t="s">
        <v>354</v>
      </c>
    </row>
    <row r="42" spans="2:27" ht="45" customHeight="1" x14ac:dyDescent="0.25">
      <c r="B42" s="57" t="s">
        <v>352</v>
      </c>
      <c r="C42">
        <v>23</v>
      </c>
    </row>
    <row r="43" spans="2:27" ht="45" customHeight="1" x14ac:dyDescent="0.25">
      <c r="B43" s="57" t="s">
        <v>391</v>
      </c>
      <c r="C43">
        <v>3</v>
      </c>
    </row>
    <row r="44" spans="2:27" ht="45" customHeight="1" x14ac:dyDescent="0.25">
      <c r="B44" s="57" t="s">
        <v>386</v>
      </c>
      <c r="C44">
        <v>3</v>
      </c>
    </row>
    <row r="45" spans="2:27" ht="45" customHeight="1" x14ac:dyDescent="0.25">
      <c r="B45" s="57" t="s">
        <v>395</v>
      </c>
      <c r="C45">
        <v>9</v>
      </c>
    </row>
    <row r="47" spans="2:27" ht="45" customHeight="1" x14ac:dyDescent="0.25">
      <c r="B47" s="60"/>
      <c r="C47" s="60" t="s">
        <v>327</v>
      </c>
      <c r="D47" s="60" t="s">
        <v>304</v>
      </c>
      <c r="E47" s="60" t="s">
        <v>328</v>
      </c>
      <c r="F47" s="60" t="s">
        <v>86</v>
      </c>
      <c r="G47" s="60" t="s">
        <v>300</v>
      </c>
      <c r="H47" s="60" t="s">
        <v>329</v>
      </c>
      <c r="I47" s="60" t="s">
        <v>252</v>
      </c>
      <c r="J47" s="60" t="s">
        <v>330</v>
      </c>
      <c r="K47" s="60" t="s">
        <v>331</v>
      </c>
      <c r="L47" s="60" t="s">
        <v>332</v>
      </c>
      <c r="M47" s="60" t="s">
        <v>333</v>
      </c>
      <c r="N47" s="60" t="s">
        <v>270</v>
      </c>
      <c r="O47" s="60" t="s">
        <v>334</v>
      </c>
      <c r="P47" s="60" t="s">
        <v>335</v>
      </c>
      <c r="Q47" s="60" t="s">
        <v>336</v>
      </c>
      <c r="R47" s="60" t="s">
        <v>337</v>
      </c>
      <c r="S47" s="60" t="s">
        <v>338</v>
      </c>
      <c r="T47" s="60" t="s">
        <v>339</v>
      </c>
      <c r="U47" s="60" t="s">
        <v>340</v>
      </c>
      <c r="V47" s="60" t="s">
        <v>341</v>
      </c>
      <c r="W47" s="60" t="s">
        <v>342</v>
      </c>
      <c r="X47" s="60" t="s">
        <v>343</v>
      </c>
      <c r="Y47" s="60" t="s">
        <v>344</v>
      </c>
      <c r="Z47" s="60" t="s">
        <v>345</v>
      </c>
      <c r="AA47" s="60" t="s">
        <v>227</v>
      </c>
    </row>
    <row r="48" spans="2:27" ht="45" customHeight="1" x14ac:dyDescent="0.25">
      <c r="B48" s="57" t="s">
        <v>352</v>
      </c>
      <c r="C48">
        <v>1</v>
      </c>
      <c r="D48">
        <v>1</v>
      </c>
      <c r="E48">
        <v>1</v>
      </c>
      <c r="F48">
        <v>1</v>
      </c>
      <c r="G48">
        <v>1</v>
      </c>
      <c r="I48">
        <v>2</v>
      </c>
      <c r="K48">
        <v>1</v>
      </c>
      <c r="L48">
        <v>2</v>
      </c>
      <c r="M48">
        <v>2</v>
      </c>
      <c r="N48">
        <v>1</v>
      </c>
      <c r="P48">
        <v>1</v>
      </c>
      <c r="R48">
        <v>1</v>
      </c>
      <c r="S48">
        <v>1</v>
      </c>
      <c r="T48">
        <v>1</v>
      </c>
      <c r="U48">
        <v>1</v>
      </c>
      <c r="W48">
        <v>1</v>
      </c>
      <c r="X48">
        <v>1</v>
      </c>
      <c r="Z48">
        <v>2</v>
      </c>
      <c r="AA48">
        <v>1</v>
      </c>
    </row>
    <row r="49" spans="2:27" ht="45" customHeight="1" x14ac:dyDescent="0.25">
      <c r="B49" s="57" t="s">
        <v>391</v>
      </c>
      <c r="O49">
        <v>2</v>
      </c>
      <c r="V49">
        <v>1</v>
      </c>
    </row>
    <row r="50" spans="2:27" ht="45" customHeight="1" x14ac:dyDescent="0.25">
      <c r="B50" s="57" t="s">
        <v>386</v>
      </c>
      <c r="J50">
        <v>1</v>
      </c>
      <c r="Q50">
        <v>1</v>
      </c>
      <c r="Z50">
        <v>1</v>
      </c>
    </row>
    <row r="51" spans="2:27" ht="45" customHeight="1" x14ac:dyDescent="0.25">
      <c r="B51" s="57" t="s">
        <v>395</v>
      </c>
      <c r="C51">
        <v>1</v>
      </c>
      <c r="D51">
        <v>2</v>
      </c>
      <c r="H51">
        <v>1</v>
      </c>
      <c r="I51">
        <v>2</v>
      </c>
      <c r="Y51">
        <v>1</v>
      </c>
      <c r="AA51">
        <v>2</v>
      </c>
    </row>
    <row r="56" spans="2:27" ht="45" customHeight="1" x14ac:dyDescent="0.25">
      <c r="B56" s="57" t="s">
        <v>327</v>
      </c>
      <c r="C56">
        <v>2</v>
      </c>
    </row>
    <row r="57" spans="2:27" ht="45" customHeight="1" x14ac:dyDescent="0.25">
      <c r="B57" s="57" t="s">
        <v>304</v>
      </c>
      <c r="C57">
        <v>3</v>
      </c>
    </row>
    <row r="58" spans="2:27" ht="45" customHeight="1" x14ac:dyDescent="0.25">
      <c r="B58" s="57" t="s">
        <v>328</v>
      </c>
      <c r="C58">
        <v>1</v>
      </c>
    </row>
    <row r="59" spans="2:27" ht="45" customHeight="1" x14ac:dyDescent="0.25">
      <c r="B59" s="57" t="s">
        <v>86</v>
      </c>
      <c r="C59">
        <v>1</v>
      </c>
    </row>
    <row r="60" spans="2:27" ht="45" customHeight="1" x14ac:dyDescent="0.25">
      <c r="B60" s="57" t="s">
        <v>300</v>
      </c>
      <c r="C60">
        <v>1</v>
      </c>
    </row>
    <row r="61" spans="2:27" ht="45" customHeight="1" x14ac:dyDescent="0.25">
      <c r="B61" s="57" t="s">
        <v>329</v>
      </c>
      <c r="C61">
        <v>1</v>
      </c>
    </row>
    <row r="62" spans="2:27" ht="45" customHeight="1" x14ac:dyDescent="0.25">
      <c r="B62" s="57" t="s">
        <v>252</v>
      </c>
      <c r="C62">
        <v>4</v>
      </c>
    </row>
    <row r="63" spans="2:27" ht="45" customHeight="1" x14ac:dyDescent="0.25">
      <c r="B63" s="57" t="s">
        <v>330</v>
      </c>
      <c r="C63">
        <v>1</v>
      </c>
    </row>
    <row r="64" spans="2:27" ht="45" customHeight="1" x14ac:dyDescent="0.25">
      <c r="B64" s="57" t="s">
        <v>331</v>
      </c>
      <c r="C64">
        <v>1</v>
      </c>
    </row>
    <row r="65" spans="2:3" ht="45" customHeight="1" x14ac:dyDescent="0.25">
      <c r="B65" s="57" t="s">
        <v>332</v>
      </c>
      <c r="C65">
        <v>2</v>
      </c>
    </row>
    <row r="66" spans="2:3" ht="45" customHeight="1" x14ac:dyDescent="0.25">
      <c r="B66" s="57" t="s">
        <v>333</v>
      </c>
      <c r="C66">
        <v>2</v>
      </c>
    </row>
    <row r="67" spans="2:3" ht="45" customHeight="1" x14ac:dyDescent="0.25">
      <c r="B67" s="57" t="s">
        <v>270</v>
      </c>
      <c r="C67">
        <v>1</v>
      </c>
    </row>
    <row r="68" spans="2:3" ht="45" customHeight="1" x14ac:dyDescent="0.25">
      <c r="B68" s="57" t="s">
        <v>334</v>
      </c>
      <c r="C68">
        <v>2</v>
      </c>
    </row>
    <row r="69" spans="2:3" ht="45" customHeight="1" x14ac:dyDescent="0.25">
      <c r="B69" s="57" t="s">
        <v>335</v>
      </c>
      <c r="C69">
        <v>1</v>
      </c>
    </row>
    <row r="70" spans="2:3" ht="45" customHeight="1" x14ac:dyDescent="0.25">
      <c r="B70" s="57" t="s">
        <v>336</v>
      </c>
      <c r="C70">
        <v>1</v>
      </c>
    </row>
    <row r="71" spans="2:3" ht="45" customHeight="1" x14ac:dyDescent="0.25">
      <c r="B71" s="57" t="s">
        <v>337</v>
      </c>
      <c r="C71">
        <v>1</v>
      </c>
    </row>
    <row r="72" spans="2:3" ht="45" customHeight="1" x14ac:dyDescent="0.25">
      <c r="B72" s="57" t="s">
        <v>338</v>
      </c>
      <c r="C72">
        <v>1</v>
      </c>
    </row>
    <row r="73" spans="2:3" ht="45" customHeight="1" x14ac:dyDescent="0.25">
      <c r="B73" s="57" t="s">
        <v>339</v>
      </c>
      <c r="C73">
        <v>1</v>
      </c>
    </row>
    <row r="74" spans="2:3" ht="45" customHeight="1" x14ac:dyDescent="0.25">
      <c r="B74" s="57" t="s">
        <v>340</v>
      </c>
      <c r="C74">
        <v>1</v>
      </c>
    </row>
    <row r="75" spans="2:3" ht="45" customHeight="1" x14ac:dyDescent="0.25">
      <c r="B75" s="57" t="s">
        <v>341</v>
      </c>
      <c r="C75">
        <v>1</v>
      </c>
    </row>
    <row r="76" spans="2:3" ht="45" customHeight="1" x14ac:dyDescent="0.25">
      <c r="B76" s="57" t="s">
        <v>342</v>
      </c>
      <c r="C76">
        <v>1</v>
      </c>
    </row>
    <row r="77" spans="2:3" ht="45" customHeight="1" x14ac:dyDescent="0.25">
      <c r="B77" s="57" t="s">
        <v>343</v>
      </c>
      <c r="C77">
        <v>1</v>
      </c>
    </row>
    <row r="78" spans="2:3" ht="45" customHeight="1" x14ac:dyDescent="0.25">
      <c r="B78" s="57" t="s">
        <v>344</v>
      </c>
      <c r="C78">
        <v>1</v>
      </c>
    </row>
    <row r="79" spans="2:3" ht="45" customHeight="1" x14ac:dyDescent="0.25">
      <c r="B79" s="57" t="s">
        <v>345</v>
      </c>
      <c r="C79">
        <v>3</v>
      </c>
    </row>
    <row r="80" spans="2:3" ht="45" customHeight="1" x14ac:dyDescent="0.25">
      <c r="B80" s="57" t="s">
        <v>227</v>
      </c>
      <c r="C80">
        <v>3</v>
      </c>
    </row>
  </sheetData>
  <mergeCells count="9">
    <mergeCell ref="B6:B7"/>
    <mergeCell ref="B36:B38"/>
    <mergeCell ref="B29:B30"/>
    <mergeCell ref="B23:B24"/>
    <mergeCell ref="B34:B35"/>
    <mergeCell ref="B25:B26"/>
    <mergeCell ref="B32:B33"/>
    <mergeCell ref="B17:B18"/>
    <mergeCell ref="B9:B11"/>
  </mergeCells>
  <conditionalFormatting sqref="H33:H40">
    <cfRule type="cellIs" dxfId="15" priority="48" operator="equal">
      <formula>"Extremo"</formula>
    </cfRule>
    <cfRule type="cellIs" dxfId="14" priority="49" operator="equal">
      <formula>"Alto"</formula>
    </cfRule>
    <cfRule type="cellIs" dxfId="13" priority="50" operator="equal">
      <formula>"Moderado"</formula>
    </cfRule>
    <cfRule type="cellIs" dxfId="12" priority="51" operator="equal">
      <formula>"Bajo"</formula>
    </cfRule>
  </conditionalFormatting>
  <conditionalFormatting sqref="H3:I32">
    <cfRule type="cellIs" dxfId="11" priority="9" operator="equal">
      <formula>"Extremo"</formula>
    </cfRule>
    <cfRule type="cellIs" dxfId="10" priority="10" operator="equal">
      <formula>"Alto"</formula>
    </cfRule>
    <cfRule type="cellIs" dxfId="9" priority="11" operator="equal">
      <formula>"Moderado"</formula>
    </cfRule>
    <cfRule type="cellIs" dxfId="8" priority="12" operator="equal">
      <formula>"Bajo"</formula>
    </cfRule>
  </conditionalFormatting>
  <conditionalFormatting sqref="I33">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conditionalFormatting sqref="I36:I40">
    <cfRule type="cellIs" dxfId="3" priority="5" operator="equal">
      <formula>"Extremo"</formula>
    </cfRule>
    <cfRule type="cellIs" dxfId="2" priority="6" operator="equal">
      <formula>"Alto"</formula>
    </cfRule>
    <cfRule type="cellIs" dxfId="1" priority="7" operator="equal">
      <formula>"Moderado"</formula>
    </cfRule>
    <cfRule type="cellIs" dxfId="0" priority="8" operator="equal">
      <formula>"Bajo"</formula>
    </cfRule>
  </conditionalFormatting>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2F307-D9DB-4C08-8EC9-920FA657E024}">
  <dimension ref="B2:Q52"/>
  <sheetViews>
    <sheetView topLeftCell="A16" zoomScale="80" zoomScaleNormal="80" workbookViewId="0">
      <selection activeCell="C45" sqref="C45"/>
    </sheetView>
  </sheetViews>
  <sheetFormatPr baseColWidth="10" defaultColWidth="11.42578125" defaultRowHeight="15" x14ac:dyDescent="0.25"/>
  <cols>
    <col min="1" max="1" width="11.42578125" style="82"/>
    <col min="2" max="2" width="36" style="82" customWidth="1"/>
    <col min="3" max="3" width="34.7109375" style="84" bestFit="1" customWidth="1"/>
    <col min="4" max="4" width="28.28515625" style="82" customWidth="1"/>
    <col min="5" max="5" width="20.140625" style="82" bestFit="1" customWidth="1"/>
    <col min="6" max="6" width="33.5703125" style="82" bestFit="1" customWidth="1"/>
    <col min="7" max="7" width="21.85546875" style="82" customWidth="1"/>
    <col min="8" max="8" width="36.7109375" style="82" bestFit="1" customWidth="1"/>
    <col min="9" max="9" width="36.7109375" style="82" customWidth="1"/>
    <col min="10" max="10" width="16.5703125" style="82" customWidth="1"/>
    <col min="11" max="11" width="18.7109375" style="82" customWidth="1"/>
    <col min="12" max="12" width="32.28515625" style="82" customWidth="1"/>
    <col min="13" max="13" width="17.42578125" style="82" customWidth="1"/>
    <col min="15" max="15" width="18.5703125" customWidth="1"/>
    <col min="16" max="16" width="22.7109375" style="82" customWidth="1"/>
    <col min="17" max="16384" width="11.42578125" style="82"/>
  </cols>
  <sheetData>
    <row r="2" spans="2:17" s="75" customFormat="1" ht="54.75" customHeight="1" x14ac:dyDescent="0.25">
      <c r="B2" s="351" t="s">
        <v>4</v>
      </c>
      <c r="C2" s="352"/>
      <c r="D2" s="352"/>
      <c r="E2" s="352"/>
      <c r="F2" s="352"/>
      <c r="G2" s="352"/>
      <c r="H2" s="352"/>
      <c r="I2" s="352"/>
      <c r="J2" s="353"/>
      <c r="K2" s="347" t="s">
        <v>6</v>
      </c>
      <c r="L2" s="347"/>
      <c r="M2" s="347"/>
      <c r="N2" s="347"/>
      <c r="O2" s="347"/>
      <c r="P2" s="76" t="s">
        <v>7</v>
      </c>
      <c r="Q2" s="77" t="s">
        <v>8</v>
      </c>
    </row>
    <row r="3" spans="2:17" s="75" customFormat="1" ht="12.75" x14ac:dyDescent="0.25">
      <c r="B3" s="235" t="s">
        <v>9</v>
      </c>
      <c r="C3" s="345" t="s">
        <v>10</v>
      </c>
      <c r="D3" s="235" t="s">
        <v>15</v>
      </c>
      <c r="E3" s="235" t="s">
        <v>16</v>
      </c>
      <c r="F3" s="235" t="s">
        <v>17</v>
      </c>
      <c r="G3" s="235" t="s">
        <v>18</v>
      </c>
      <c r="H3" s="235" t="s">
        <v>19</v>
      </c>
      <c r="I3" s="235" t="s">
        <v>20</v>
      </c>
      <c r="J3" s="235" t="s">
        <v>21</v>
      </c>
      <c r="K3" s="348" t="s">
        <v>28</v>
      </c>
      <c r="L3" s="349"/>
      <c r="M3" s="349"/>
      <c r="N3" s="349"/>
      <c r="O3" s="350"/>
      <c r="P3" s="326" t="s">
        <v>32</v>
      </c>
      <c r="Q3" s="252" t="s">
        <v>37</v>
      </c>
    </row>
    <row r="4" spans="2:17" s="75" customFormat="1" ht="12.75" x14ac:dyDescent="0.25">
      <c r="B4" s="236"/>
      <c r="C4" s="346"/>
      <c r="D4" s="236"/>
      <c r="E4" s="236"/>
      <c r="F4" s="236"/>
      <c r="G4" s="236"/>
      <c r="H4" s="236"/>
      <c r="I4" s="236"/>
      <c r="J4" s="236"/>
      <c r="K4" s="91" t="s">
        <v>38</v>
      </c>
      <c r="L4" s="91" t="s">
        <v>39</v>
      </c>
      <c r="M4" s="91" t="s">
        <v>101</v>
      </c>
      <c r="N4" s="91" t="s">
        <v>42</v>
      </c>
      <c r="O4" s="91" t="s">
        <v>43</v>
      </c>
      <c r="P4" s="327"/>
      <c r="Q4" s="344"/>
    </row>
    <row r="5" spans="2:17" ht="51" customHeight="1" x14ac:dyDescent="0.25">
      <c r="B5" s="354" t="s">
        <v>317</v>
      </c>
      <c r="C5" s="213" t="s">
        <v>403</v>
      </c>
      <c r="D5" s="78" t="s">
        <v>404</v>
      </c>
      <c r="E5" s="78" t="s">
        <v>405</v>
      </c>
      <c r="F5" s="78" t="s">
        <v>406</v>
      </c>
      <c r="G5" s="81" t="s">
        <v>407</v>
      </c>
      <c r="H5" s="86" t="s">
        <v>178</v>
      </c>
      <c r="I5" s="79" t="s">
        <v>408</v>
      </c>
      <c r="J5" s="78" t="s">
        <v>150</v>
      </c>
      <c r="K5" s="116" t="s">
        <v>99</v>
      </c>
      <c r="L5" s="80" t="s">
        <v>152</v>
      </c>
      <c r="M5" s="80" t="s">
        <v>101</v>
      </c>
      <c r="N5" s="80" t="s">
        <v>102</v>
      </c>
      <c r="O5" s="80" t="s">
        <v>103</v>
      </c>
      <c r="P5" s="80" t="s">
        <v>132</v>
      </c>
      <c r="Q5" s="80" t="s">
        <v>111</v>
      </c>
    </row>
    <row r="6" spans="2:17" ht="30" x14ac:dyDescent="0.25">
      <c r="B6" s="355"/>
      <c r="C6" s="153" t="s">
        <v>318</v>
      </c>
      <c r="D6" s="78" t="s">
        <v>409</v>
      </c>
      <c r="E6" s="78" t="s">
        <v>92</v>
      </c>
      <c r="F6" s="78" t="s">
        <v>410</v>
      </c>
      <c r="G6" s="81" t="s">
        <v>411</v>
      </c>
      <c r="H6" s="86" t="s">
        <v>95</v>
      </c>
      <c r="I6" s="79" t="s">
        <v>412</v>
      </c>
      <c r="J6" s="78" t="s">
        <v>97</v>
      </c>
      <c r="K6" s="116" t="s">
        <v>151</v>
      </c>
      <c r="L6" s="80" t="s">
        <v>100</v>
      </c>
      <c r="M6" s="80" t="s">
        <v>153</v>
      </c>
      <c r="N6" s="80" t="s">
        <v>154</v>
      </c>
      <c r="O6" s="80" t="s">
        <v>155</v>
      </c>
      <c r="P6" s="80" t="s">
        <v>413</v>
      </c>
      <c r="Q6" s="80" t="s">
        <v>414</v>
      </c>
    </row>
    <row r="7" spans="2:17" x14ac:dyDescent="0.25">
      <c r="B7" s="356"/>
      <c r="C7" s="154" t="s">
        <v>415</v>
      </c>
      <c r="D7" s="78" t="s">
        <v>416</v>
      </c>
      <c r="E7" s="78" t="s">
        <v>417</v>
      </c>
      <c r="F7" s="78" t="s">
        <v>418</v>
      </c>
      <c r="G7" s="81" t="s">
        <v>419</v>
      </c>
      <c r="H7" s="86" t="s">
        <v>285</v>
      </c>
      <c r="I7" s="79" t="s">
        <v>420</v>
      </c>
      <c r="J7" s="78" t="s">
        <v>251</v>
      </c>
      <c r="K7" s="116" t="s">
        <v>157</v>
      </c>
      <c r="L7" s="83"/>
      <c r="M7" s="83"/>
      <c r="P7" s="80" t="s">
        <v>421</v>
      </c>
    </row>
    <row r="8" spans="2:17" ht="75" x14ac:dyDescent="0.25">
      <c r="B8" s="359" t="s">
        <v>123</v>
      </c>
      <c r="C8" s="155" t="s">
        <v>422</v>
      </c>
      <c r="D8" s="78" t="s">
        <v>423</v>
      </c>
      <c r="E8" s="78" t="s">
        <v>424</v>
      </c>
      <c r="F8" s="78" t="s">
        <v>425</v>
      </c>
      <c r="G8" s="81" t="s">
        <v>94</v>
      </c>
      <c r="H8" s="86" t="s">
        <v>256</v>
      </c>
      <c r="I8" s="79" t="s">
        <v>426</v>
      </c>
      <c r="J8" s="78" t="s">
        <v>146</v>
      </c>
      <c r="K8" s="52"/>
      <c r="L8" s="83"/>
      <c r="M8" s="83"/>
    </row>
    <row r="9" spans="2:17" ht="60" x14ac:dyDescent="0.25">
      <c r="B9" s="359"/>
      <c r="C9" s="156" t="s">
        <v>427</v>
      </c>
      <c r="D9" s="82" t="s">
        <v>91</v>
      </c>
      <c r="E9" s="78" t="s">
        <v>428</v>
      </c>
      <c r="F9" s="78" t="s">
        <v>128</v>
      </c>
      <c r="H9" s="86" t="s">
        <v>203</v>
      </c>
      <c r="I9" s="79" t="s">
        <v>429</v>
      </c>
      <c r="J9" s="78" t="s">
        <v>430</v>
      </c>
      <c r="K9" s="83"/>
      <c r="M9" s="83"/>
    </row>
    <row r="10" spans="2:17" ht="45" x14ac:dyDescent="0.25">
      <c r="B10" s="359"/>
      <c r="C10" s="155" t="s">
        <v>431</v>
      </c>
      <c r="D10" s="78" t="s">
        <v>148</v>
      </c>
      <c r="E10" s="78" t="s">
        <v>432</v>
      </c>
      <c r="F10" s="78" t="s">
        <v>433</v>
      </c>
      <c r="H10" s="86" t="s">
        <v>434</v>
      </c>
      <c r="I10" s="79" t="s">
        <v>435</v>
      </c>
      <c r="J10" s="78" t="s">
        <v>161</v>
      </c>
    </row>
    <row r="11" spans="2:17" ht="60" x14ac:dyDescent="0.25">
      <c r="B11" s="359"/>
      <c r="C11" s="155" t="s">
        <v>436</v>
      </c>
      <c r="D11" s="78" t="s">
        <v>208</v>
      </c>
      <c r="E11" s="78" t="s">
        <v>437</v>
      </c>
      <c r="F11" s="78" t="s">
        <v>438</v>
      </c>
      <c r="H11" s="86" t="s">
        <v>129</v>
      </c>
      <c r="I11" s="78" t="s">
        <v>439</v>
      </c>
      <c r="J11" s="78" t="s">
        <v>180</v>
      </c>
    </row>
    <row r="12" spans="2:17" x14ac:dyDescent="0.25">
      <c r="B12" s="157" t="s">
        <v>440</v>
      </c>
      <c r="C12" s="158" t="s">
        <v>441</v>
      </c>
      <c r="D12" s="78" t="s">
        <v>186</v>
      </c>
      <c r="F12" s="78" t="s">
        <v>442</v>
      </c>
      <c r="I12" s="78" t="s">
        <v>443</v>
      </c>
    </row>
    <row r="13" spans="2:17" x14ac:dyDescent="0.25">
      <c r="B13" s="211" t="s">
        <v>188</v>
      </c>
      <c r="C13" s="159"/>
      <c r="D13" s="78" t="s">
        <v>444</v>
      </c>
      <c r="F13" s="78" t="s">
        <v>93</v>
      </c>
      <c r="I13" s="78" t="s">
        <v>445</v>
      </c>
    </row>
    <row r="14" spans="2:17" ht="44.25" customHeight="1" x14ac:dyDescent="0.25">
      <c r="B14" s="357" t="s">
        <v>446</v>
      </c>
      <c r="C14" s="160" t="s">
        <v>447</v>
      </c>
      <c r="D14" s="78" t="s">
        <v>448</v>
      </c>
      <c r="F14" s="78" t="s">
        <v>449</v>
      </c>
    </row>
    <row r="15" spans="2:17" ht="58.5" customHeight="1" x14ac:dyDescent="0.25">
      <c r="B15" s="354"/>
      <c r="C15" s="161" t="s">
        <v>450</v>
      </c>
      <c r="D15" s="78" t="s">
        <v>451</v>
      </c>
      <c r="J15" s="87"/>
    </row>
    <row r="16" spans="2:17" ht="70.5" customHeight="1" x14ac:dyDescent="0.25">
      <c r="B16" s="356"/>
      <c r="C16" s="162" t="s">
        <v>452</v>
      </c>
      <c r="D16" s="78" t="s">
        <v>453</v>
      </c>
      <c r="L16" s="87"/>
    </row>
    <row r="17" spans="2:3" x14ac:dyDescent="0.25">
      <c r="B17" s="358" t="s">
        <v>194</v>
      </c>
      <c r="C17" s="162" t="s">
        <v>195</v>
      </c>
    </row>
    <row r="18" spans="2:3" x14ac:dyDescent="0.25">
      <c r="B18" s="358"/>
      <c r="C18" s="162" t="s">
        <v>454</v>
      </c>
    </row>
    <row r="19" spans="2:3" x14ac:dyDescent="0.25">
      <c r="B19" s="358" t="s">
        <v>455</v>
      </c>
      <c r="C19" s="163" t="s">
        <v>456</v>
      </c>
    </row>
    <row r="20" spans="2:3" x14ac:dyDescent="0.25">
      <c r="B20" s="358"/>
      <c r="C20" s="159" t="s">
        <v>457</v>
      </c>
    </row>
    <row r="21" spans="2:3" x14ac:dyDescent="0.25">
      <c r="B21" s="358"/>
      <c r="C21" s="164" t="s">
        <v>458</v>
      </c>
    </row>
    <row r="22" spans="2:3" x14ac:dyDescent="0.25">
      <c r="B22" s="212" t="s">
        <v>425</v>
      </c>
      <c r="C22" s="165"/>
    </row>
    <row r="23" spans="2:3" x14ac:dyDescent="0.25">
      <c r="B23" s="212" t="s">
        <v>199</v>
      </c>
      <c r="C23" s="166"/>
    </row>
    <row r="24" spans="2:3" x14ac:dyDescent="0.25">
      <c r="B24" s="212" t="s">
        <v>459</v>
      </c>
      <c r="C24" s="166"/>
    </row>
    <row r="25" spans="2:3" x14ac:dyDescent="0.25">
      <c r="B25" s="212" t="s">
        <v>460</v>
      </c>
      <c r="C25" s="165"/>
    </row>
    <row r="26" spans="2:3" x14ac:dyDescent="0.25">
      <c r="B26" s="212" t="s">
        <v>461</v>
      </c>
      <c r="C26" s="165"/>
    </row>
    <row r="27" spans="2:3" x14ac:dyDescent="0.25">
      <c r="B27" s="167" t="s">
        <v>462</v>
      </c>
      <c r="C27" s="155"/>
    </row>
    <row r="28" spans="2:3" x14ac:dyDescent="0.25">
      <c r="B28" s="167" t="s">
        <v>174</v>
      </c>
      <c r="C28" s="168"/>
    </row>
    <row r="29" spans="2:3" ht="30" x14ac:dyDescent="0.25">
      <c r="B29" s="152" t="s">
        <v>182</v>
      </c>
      <c r="C29" s="168"/>
    </row>
    <row r="30" spans="2:3" x14ac:dyDescent="0.25">
      <c r="B30" s="167" t="s">
        <v>138</v>
      </c>
      <c r="C30" s="169" t="s">
        <v>139</v>
      </c>
    </row>
    <row r="31" spans="2:3" x14ac:dyDescent="0.25">
      <c r="B31" s="167" t="s">
        <v>214</v>
      </c>
      <c r="C31" s="154"/>
    </row>
    <row r="32" spans="2:3" x14ac:dyDescent="0.25">
      <c r="B32" s="167" t="s">
        <v>463</v>
      </c>
      <c r="C32" s="162"/>
    </row>
    <row r="33" spans="2:3" x14ac:dyDescent="0.25">
      <c r="B33" s="354" t="s">
        <v>220</v>
      </c>
      <c r="C33" s="162" t="s">
        <v>464</v>
      </c>
    </row>
    <row r="34" spans="2:3" x14ac:dyDescent="0.25">
      <c r="B34" s="354"/>
      <c r="C34" s="162" t="s">
        <v>465</v>
      </c>
    </row>
    <row r="35" spans="2:3" x14ac:dyDescent="0.25">
      <c r="B35" s="354"/>
      <c r="C35" s="162" t="s">
        <v>221</v>
      </c>
    </row>
    <row r="36" spans="2:3" x14ac:dyDescent="0.25">
      <c r="B36" s="354"/>
      <c r="C36" s="162" t="s">
        <v>466</v>
      </c>
    </row>
    <row r="37" spans="2:3" x14ac:dyDescent="0.25">
      <c r="B37" s="354"/>
      <c r="C37" s="162" t="s">
        <v>300</v>
      </c>
    </row>
    <row r="38" spans="2:3" x14ac:dyDescent="0.25">
      <c r="B38" s="354"/>
      <c r="C38" s="162" t="s">
        <v>304</v>
      </c>
    </row>
    <row r="39" spans="2:3" x14ac:dyDescent="0.25">
      <c r="B39" s="356"/>
      <c r="C39" s="162" t="s">
        <v>298</v>
      </c>
    </row>
    <row r="40" spans="2:3" x14ac:dyDescent="0.25">
      <c r="B40" s="357" t="s">
        <v>269</v>
      </c>
      <c r="C40" s="162" t="s">
        <v>270</v>
      </c>
    </row>
    <row r="41" spans="2:3" x14ac:dyDescent="0.25">
      <c r="B41" s="354"/>
      <c r="C41" s="162" t="s">
        <v>275</v>
      </c>
    </row>
    <row r="42" spans="2:3" x14ac:dyDescent="0.25">
      <c r="B42" s="356"/>
      <c r="C42" s="162" t="s">
        <v>467</v>
      </c>
    </row>
    <row r="43" spans="2:3" x14ac:dyDescent="0.25">
      <c r="B43" s="357" t="s">
        <v>134</v>
      </c>
      <c r="C43" s="162" t="s">
        <v>240</v>
      </c>
    </row>
    <row r="44" spans="2:3" x14ac:dyDescent="0.25">
      <c r="B44" s="354"/>
      <c r="C44" s="170" t="s">
        <v>717</v>
      </c>
    </row>
    <row r="45" spans="2:3" x14ac:dyDescent="0.25">
      <c r="B45" s="354"/>
      <c r="C45" s="170" t="s">
        <v>135</v>
      </c>
    </row>
    <row r="46" spans="2:3" x14ac:dyDescent="0.25">
      <c r="B46" s="356"/>
      <c r="C46" s="162" t="s">
        <v>468</v>
      </c>
    </row>
    <row r="47" spans="2:3" x14ac:dyDescent="0.25">
      <c r="B47" s="357" t="s">
        <v>469</v>
      </c>
      <c r="C47" s="162" t="s">
        <v>470</v>
      </c>
    </row>
    <row r="48" spans="2:3" x14ac:dyDescent="0.25">
      <c r="B48" s="354"/>
      <c r="C48" s="162" t="s">
        <v>471</v>
      </c>
    </row>
    <row r="49" spans="2:3" x14ac:dyDescent="0.25">
      <c r="B49" s="354"/>
      <c r="C49" s="162" t="s">
        <v>472</v>
      </c>
    </row>
    <row r="50" spans="2:3" x14ac:dyDescent="0.25">
      <c r="B50" s="356"/>
      <c r="C50" s="162" t="s">
        <v>473</v>
      </c>
    </row>
    <row r="51" spans="2:3" x14ac:dyDescent="0.25">
      <c r="B51" s="167" t="s">
        <v>86</v>
      </c>
      <c r="C51" s="162"/>
    </row>
    <row r="52" spans="2:3" x14ac:dyDescent="0.25">
      <c r="B52" s="167" t="s">
        <v>474</v>
      </c>
      <c r="C52" s="162"/>
    </row>
  </sheetData>
  <mergeCells count="23">
    <mergeCell ref="K2:O2"/>
    <mergeCell ref="K3:O3"/>
    <mergeCell ref="B2:J2"/>
    <mergeCell ref="B5:B7"/>
    <mergeCell ref="B47:B50"/>
    <mergeCell ref="B17:B18"/>
    <mergeCell ref="B19:B21"/>
    <mergeCell ref="B33:B39"/>
    <mergeCell ref="B40:B42"/>
    <mergeCell ref="B43:B46"/>
    <mergeCell ref="B14:B16"/>
    <mergeCell ref="B8:B11"/>
    <mergeCell ref="P3:P4"/>
    <mergeCell ref="Q3:Q4"/>
    <mergeCell ref="B3:B4"/>
    <mergeCell ref="C3:C4"/>
    <mergeCell ref="D3:D4"/>
    <mergeCell ref="E3:E4"/>
    <mergeCell ref="F3:F4"/>
    <mergeCell ref="G3:G4"/>
    <mergeCell ref="H3:H4"/>
    <mergeCell ref="J3:J4"/>
    <mergeCell ref="I3:I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ED3D9-6E10-4620-B1EB-428FDBC7B829}">
  <dimension ref="B1:J14"/>
  <sheetViews>
    <sheetView zoomScale="70" zoomScaleNormal="70" workbookViewId="0">
      <selection activeCell="G6" sqref="G6:G7"/>
    </sheetView>
  </sheetViews>
  <sheetFormatPr baseColWidth="10" defaultColWidth="11.42578125" defaultRowHeight="15" x14ac:dyDescent="0.25"/>
  <cols>
    <col min="1" max="1" width="9.140625" customWidth="1"/>
    <col min="2" max="2" width="23" customWidth="1"/>
    <col min="3" max="5" width="17.7109375" customWidth="1"/>
    <col min="6" max="8" width="30.85546875" customWidth="1"/>
    <col min="9" max="10" width="23.5703125" customWidth="1"/>
  </cols>
  <sheetData>
    <row r="1" spans="2:10" ht="15.75" thickBot="1" x14ac:dyDescent="0.3"/>
    <row r="2" spans="2:10" ht="24.75" customHeight="1" x14ac:dyDescent="0.25">
      <c r="B2" s="390" t="s">
        <v>475</v>
      </c>
      <c r="C2" s="112" t="s">
        <v>476</v>
      </c>
      <c r="D2" s="371"/>
      <c r="E2" s="372"/>
      <c r="F2" s="365"/>
      <c r="G2" s="367"/>
      <c r="H2" s="367" t="s">
        <v>477</v>
      </c>
      <c r="I2" s="360"/>
      <c r="J2" s="361" t="s">
        <v>360</v>
      </c>
    </row>
    <row r="3" spans="2:10" ht="24.75" customHeight="1" thickBot="1" x14ac:dyDescent="0.3">
      <c r="B3" s="391"/>
      <c r="C3" s="113">
        <v>1</v>
      </c>
      <c r="D3" s="363"/>
      <c r="E3" s="373"/>
      <c r="F3" s="366"/>
      <c r="G3" s="368"/>
      <c r="H3" s="368"/>
      <c r="I3" s="360"/>
      <c r="J3" s="362"/>
    </row>
    <row r="4" spans="2:10" ht="24.75" customHeight="1" x14ac:dyDescent="0.25">
      <c r="B4" s="391"/>
      <c r="C4" s="114" t="s">
        <v>478</v>
      </c>
      <c r="D4" s="363"/>
      <c r="E4" s="364"/>
      <c r="F4" s="365"/>
      <c r="G4" s="365" t="s">
        <v>479</v>
      </c>
      <c r="H4" s="367" t="s">
        <v>480</v>
      </c>
      <c r="I4" s="360"/>
      <c r="J4" s="369" t="s">
        <v>354</v>
      </c>
    </row>
    <row r="5" spans="2:10" ht="24.75" customHeight="1" thickBot="1" x14ac:dyDescent="0.3">
      <c r="B5" s="391"/>
      <c r="C5" s="115">
        <v>0.8</v>
      </c>
      <c r="D5" s="363"/>
      <c r="E5" s="364"/>
      <c r="F5" s="366"/>
      <c r="G5" s="366"/>
      <c r="H5" s="368"/>
      <c r="I5" s="360"/>
      <c r="J5" s="370"/>
    </row>
    <row r="6" spans="2:10" ht="95.25" customHeight="1" x14ac:dyDescent="0.25">
      <c r="B6" s="391"/>
      <c r="C6" s="114" t="s">
        <v>481</v>
      </c>
      <c r="D6" s="363"/>
      <c r="E6" s="364"/>
      <c r="F6" s="376" t="s">
        <v>482</v>
      </c>
      <c r="G6" s="365" t="s">
        <v>483</v>
      </c>
      <c r="H6" s="365" t="s">
        <v>484</v>
      </c>
      <c r="I6" s="360"/>
      <c r="J6" s="393" t="s">
        <v>485</v>
      </c>
    </row>
    <row r="7" spans="2:10" ht="95.25" customHeight="1" thickBot="1" x14ac:dyDescent="0.3">
      <c r="B7" s="391"/>
      <c r="C7" s="115">
        <v>0.6</v>
      </c>
      <c r="D7" s="363"/>
      <c r="E7" s="364"/>
      <c r="F7" s="377"/>
      <c r="G7" s="366"/>
      <c r="H7" s="366"/>
      <c r="I7" s="360"/>
      <c r="J7" s="394"/>
    </row>
    <row r="8" spans="2:10" ht="66" customHeight="1" x14ac:dyDescent="0.25">
      <c r="B8" s="391"/>
      <c r="C8" s="114" t="s">
        <v>486</v>
      </c>
      <c r="D8" s="386"/>
      <c r="E8" s="364"/>
      <c r="F8" s="376"/>
      <c r="G8" s="376" t="s">
        <v>487</v>
      </c>
      <c r="H8" s="365" t="s">
        <v>488</v>
      </c>
      <c r="I8" s="360"/>
      <c r="J8" s="374" t="s">
        <v>489</v>
      </c>
    </row>
    <row r="9" spans="2:10" ht="66" customHeight="1" thickBot="1" x14ac:dyDescent="0.3">
      <c r="B9" s="391"/>
      <c r="C9" s="115">
        <v>0.4</v>
      </c>
      <c r="D9" s="386"/>
      <c r="E9" s="364"/>
      <c r="F9" s="377"/>
      <c r="G9" s="377"/>
      <c r="H9" s="366"/>
      <c r="I9" s="360"/>
      <c r="J9" s="375"/>
    </row>
    <row r="10" spans="2:10" ht="42.75" customHeight="1" x14ac:dyDescent="0.25">
      <c r="B10" s="391"/>
      <c r="C10" s="114" t="s">
        <v>490</v>
      </c>
      <c r="D10" s="386"/>
      <c r="E10" s="388"/>
      <c r="F10" s="376"/>
      <c r="G10" s="376" t="s">
        <v>288</v>
      </c>
      <c r="H10" s="376"/>
      <c r="I10" s="379"/>
      <c r="J10" s="378"/>
    </row>
    <row r="11" spans="2:10" ht="42.75" customHeight="1" thickBot="1" x14ac:dyDescent="0.3">
      <c r="B11" s="392"/>
      <c r="C11" s="115">
        <v>0.2</v>
      </c>
      <c r="D11" s="387"/>
      <c r="E11" s="389"/>
      <c r="F11" s="377"/>
      <c r="G11" s="377"/>
      <c r="H11" s="377"/>
      <c r="I11" s="379"/>
      <c r="J11" s="379"/>
    </row>
    <row r="12" spans="2:10" ht="37.5" customHeight="1" x14ac:dyDescent="0.25">
      <c r="B12" s="378"/>
      <c r="C12" s="380"/>
      <c r="D12" s="110" t="s">
        <v>491</v>
      </c>
      <c r="E12" s="110" t="s">
        <v>492</v>
      </c>
      <c r="F12" s="110" t="s">
        <v>388</v>
      </c>
      <c r="G12" s="110" t="s">
        <v>137</v>
      </c>
      <c r="H12" s="110" t="s">
        <v>493</v>
      </c>
      <c r="I12" s="381"/>
      <c r="J12" s="382"/>
    </row>
    <row r="13" spans="2:10" ht="37.5" customHeight="1" thickBot="1" x14ac:dyDescent="0.3">
      <c r="B13" s="379"/>
      <c r="C13" s="360"/>
      <c r="D13" s="111">
        <v>0.2</v>
      </c>
      <c r="E13" s="111">
        <v>0.4</v>
      </c>
      <c r="F13" s="111">
        <v>0.6</v>
      </c>
      <c r="G13" s="111">
        <v>0.8</v>
      </c>
      <c r="H13" s="111">
        <v>1</v>
      </c>
      <c r="I13" s="381"/>
      <c r="J13" s="382"/>
    </row>
    <row r="14" spans="2:10" ht="37.5" customHeight="1" thickBot="1" x14ac:dyDescent="0.3">
      <c r="D14" s="383" t="s">
        <v>494</v>
      </c>
      <c r="E14" s="384"/>
      <c r="F14" s="384"/>
      <c r="G14" s="384"/>
      <c r="H14" s="385"/>
    </row>
  </sheetData>
  <mergeCells count="40">
    <mergeCell ref="J10:J11"/>
    <mergeCell ref="B12:C13"/>
    <mergeCell ref="I12:I13"/>
    <mergeCell ref="J12:J13"/>
    <mergeCell ref="D14:H14"/>
    <mergeCell ref="D10:D11"/>
    <mergeCell ref="E10:E11"/>
    <mergeCell ref="F10:F11"/>
    <mergeCell ref="G10:G11"/>
    <mergeCell ref="H10:H11"/>
    <mergeCell ref="I10:I11"/>
    <mergeCell ref="B2:B11"/>
    <mergeCell ref="H6:H7"/>
    <mergeCell ref="I6:I7"/>
    <mergeCell ref="J6:J7"/>
    <mergeCell ref="D8:D9"/>
    <mergeCell ref="J8:J9"/>
    <mergeCell ref="D6:D7"/>
    <mergeCell ref="E6:E7"/>
    <mergeCell ref="F6:F7"/>
    <mergeCell ref="G6:G7"/>
    <mergeCell ref="E8:E9"/>
    <mergeCell ref="F8:F9"/>
    <mergeCell ref="G8:G9"/>
    <mergeCell ref="H8:H9"/>
    <mergeCell ref="I8:I9"/>
    <mergeCell ref="I2:I3"/>
    <mergeCell ref="J2:J3"/>
    <mergeCell ref="D4:D5"/>
    <mergeCell ref="E4:E5"/>
    <mergeCell ref="F4:F5"/>
    <mergeCell ref="G4:G5"/>
    <mergeCell ref="H4:H5"/>
    <mergeCell ref="I4:I5"/>
    <mergeCell ref="J4:J5"/>
    <mergeCell ref="D2:D3"/>
    <mergeCell ref="E2:E3"/>
    <mergeCell ref="F2:F3"/>
    <mergeCell ref="G2:G3"/>
    <mergeCell ref="H2: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65CFB-A817-4C2A-9C5D-901DCB3305A9}">
  <dimension ref="B1:J14"/>
  <sheetViews>
    <sheetView zoomScale="60" zoomScaleNormal="60" workbookViewId="0">
      <selection activeCell="G8" sqref="G8:G9"/>
    </sheetView>
  </sheetViews>
  <sheetFormatPr baseColWidth="10" defaultColWidth="11.42578125" defaultRowHeight="15" x14ac:dyDescent="0.25"/>
  <cols>
    <col min="1" max="1" width="7.28515625" customWidth="1"/>
    <col min="2" max="2" width="22.85546875" customWidth="1"/>
    <col min="4" max="5" width="17.85546875" customWidth="1"/>
    <col min="6" max="8" width="28.5703125" customWidth="1"/>
  </cols>
  <sheetData>
    <row r="1" spans="2:10" ht="15.75" thickBot="1" x14ac:dyDescent="0.3"/>
    <row r="2" spans="2:10" x14ac:dyDescent="0.25">
      <c r="B2" s="390" t="s">
        <v>475</v>
      </c>
      <c r="C2" s="108" t="s">
        <v>476</v>
      </c>
      <c r="D2" s="371"/>
      <c r="E2" s="372"/>
      <c r="F2" s="365"/>
      <c r="G2" s="367"/>
      <c r="H2" s="367"/>
      <c r="I2" s="360"/>
      <c r="J2" s="361" t="s">
        <v>360</v>
      </c>
    </row>
    <row r="3" spans="2:10" ht="15.75" thickBot="1" x14ac:dyDescent="0.3">
      <c r="B3" s="391"/>
      <c r="C3" s="109">
        <v>1</v>
      </c>
      <c r="D3" s="363"/>
      <c r="E3" s="373"/>
      <c r="F3" s="366"/>
      <c r="G3" s="368"/>
      <c r="H3" s="368"/>
      <c r="I3" s="360"/>
      <c r="J3" s="362"/>
    </row>
    <row r="4" spans="2:10" x14ac:dyDescent="0.25">
      <c r="B4" s="391"/>
      <c r="C4" s="110" t="s">
        <v>478</v>
      </c>
      <c r="D4" s="363"/>
      <c r="E4" s="364"/>
      <c r="F4" s="365"/>
      <c r="G4" s="365"/>
      <c r="H4" s="367"/>
      <c r="I4" s="360"/>
      <c r="J4" s="369" t="s">
        <v>354</v>
      </c>
    </row>
    <row r="5" spans="2:10" ht="15.75" thickBot="1" x14ac:dyDescent="0.3">
      <c r="B5" s="391"/>
      <c r="C5" s="111">
        <v>0.8</v>
      </c>
      <c r="D5" s="363"/>
      <c r="E5" s="364"/>
      <c r="F5" s="366"/>
      <c r="G5" s="366"/>
      <c r="H5" s="368"/>
      <c r="I5" s="360"/>
      <c r="J5" s="370"/>
    </row>
    <row r="6" spans="2:10" ht="36" customHeight="1" x14ac:dyDescent="0.25">
      <c r="B6" s="391"/>
      <c r="C6" s="110" t="s">
        <v>481</v>
      </c>
      <c r="D6" s="363"/>
      <c r="E6" s="364"/>
      <c r="F6" s="376"/>
      <c r="G6" s="365" t="s">
        <v>479</v>
      </c>
      <c r="H6" s="365" t="s">
        <v>495</v>
      </c>
      <c r="I6" s="360"/>
      <c r="J6" s="393" t="s">
        <v>485</v>
      </c>
    </row>
    <row r="7" spans="2:10" ht="36" customHeight="1" thickBot="1" x14ac:dyDescent="0.3">
      <c r="B7" s="391"/>
      <c r="C7" s="111">
        <v>0.6</v>
      </c>
      <c r="D7" s="363"/>
      <c r="E7" s="364"/>
      <c r="F7" s="377"/>
      <c r="G7" s="366"/>
      <c r="H7" s="366"/>
      <c r="I7" s="360"/>
      <c r="J7" s="394"/>
    </row>
    <row r="8" spans="2:10" ht="97.5" customHeight="1" x14ac:dyDescent="0.25">
      <c r="B8" s="391"/>
      <c r="C8" s="110" t="s">
        <v>486</v>
      </c>
      <c r="D8" s="386"/>
      <c r="E8" s="364"/>
      <c r="F8" s="376" t="s">
        <v>496</v>
      </c>
      <c r="G8" s="376" t="s">
        <v>497</v>
      </c>
      <c r="H8" s="365" t="s">
        <v>498</v>
      </c>
      <c r="I8" s="360"/>
      <c r="J8" s="374" t="s">
        <v>489</v>
      </c>
    </row>
    <row r="9" spans="2:10" ht="97.5" customHeight="1" thickBot="1" x14ac:dyDescent="0.3">
      <c r="B9" s="391"/>
      <c r="C9" s="111">
        <v>0.4</v>
      </c>
      <c r="D9" s="386"/>
      <c r="E9" s="364"/>
      <c r="F9" s="377"/>
      <c r="G9" s="377"/>
      <c r="H9" s="366"/>
      <c r="I9" s="360"/>
      <c r="J9" s="375"/>
    </row>
    <row r="10" spans="2:10" ht="33.75" customHeight="1" x14ac:dyDescent="0.25">
      <c r="B10" s="391"/>
      <c r="C10" s="110" t="s">
        <v>490</v>
      </c>
      <c r="D10" s="386"/>
      <c r="E10" s="388"/>
      <c r="F10" s="376"/>
      <c r="G10" s="376" t="s">
        <v>499</v>
      </c>
      <c r="H10" s="376" t="s">
        <v>209</v>
      </c>
      <c r="I10" s="379"/>
      <c r="J10" s="378"/>
    </row>
    <row r="11" spans="2:10" ht="33.75" customHeight="1" thickBot="1" x14ac:dyDescent="0.3">
      <c r="B11" s="392"/>
      <c r="C11" s="111">
        <v>0.2</v>
      </c>
      <c r="D11" s="387"/>
      <c r="E11" s="389"/>
      <c r="F11" s="377"/>
      <c r="G11" s="377"/>
      <c r="H11" s="377"/>
      <c r="I11" s="379"/>
      <c r="J11" s="379"/>
    </row>
    <row r="12" spans="2:10" ht="36" customHeight="1" x14ac:dyDescent="0.25">
      <c r="B12" s="378"/>
      <c r="C12" s="380"/>
      <c r="D12" s="110" t="s">
        <v>491</v>
      </c>
      <c r="E12" s="110" t="s">
        <v>492</v>
      </c>
      <c r="F12" s="110" t="s">
        <v>388</v>
      </c>
      <c r="G12" s="110" t="s">
        <v>137</v>
      </c>
      <c r="H12" s="110" t="s">
        <v>493</v>
      </c>
      <c r="I12" s="381"/>
      <c r="J12" s="382"/>
    </row>
    <row r="13" spans="2:10" ht="36" customHeight="1" thickBot="1" x14ac:dyDescent="0.3">
      <c r="B13" s="379"/>
      <c r="C13" s="360"/>
      <c r="D13" s="111">
        <v>0.2</v>
      </c>
      <c r="E13" s="111">
        <v>0.4</v>
      </c>
      <c r="F13" s="111">
        <v>0.6</v>
      </c>
      <c r="G13" s="111">
        <v>0.8</v>
      </c>
      <c r="H13" s="111">
        <v>1</v>
      </c>
      <c r="I13" s="381"/>
      <c r="J13" s="382"/>
    </row>
    <row r="14" spans="2:10" ht="36" customHeight="1" thickBot="1" x14ac:dyDescent="0.3">
      <c r="D14" s="383" t="s">
        <v>494</v>
      </c>
      <c r="E14" s="384"/>
      <c r="F14" s="384"/>
      <c r="G14" s="384"/>
      <c r="H14" s="385"/>
    </row>
  </sheetData>
  <mergeCells count="40">
    <mergeCell ref="J10:J11"/>
    <mergeCell ref="B12:C13"/>
    <mergeCell ref="I12:I13"/>
    <mergeCell ref="J12:J13"/>
    <mergeCell ref="D14:H14"/>
    <mergeCell ref="D10:D11"/>
    <mergeCell ref="E10:E11"/>
    <mergeCell ref="F10:F11"/>
    <mergeCell ref="G10:G11"/>
    <mergeCell ref="H10:H11"/>
    <mergeCell ref="I10:I11"/>
    <mergeCell ref="B2:B11"/>
    <mergeCell ref="H6:H7"/>
    <mergeCell ref="I6:I7"/>
    <mergeCell ref="J6:J7"/>
    <mergeCell ref="D8:D9"/>
    <mergeCell ref="J8:J9"/>
    <mergeCell ref="D6:D7"/>
    <mergeCell ref="E6:E7"/>
    <mergeCell ref="F6:F7"/>
    <mergeCell ref="G6:G7"/>
    <mergeCell ref="E8:E9"/>
    <mergeCell ref="F8:F9"/>
    <mergeCell ref="G8:G9"/>
    <mergeCell ref="H8:H9"/>
    <mergeCell ref="I8:I9"/>
    <mergeCell ref="I2:I3"/>
    <mergeCell ref="J2:J3"/>
    <mergeCell ref="D4:D5"/>
    <mergeCell ref="E4:E5"/>
    <mergeCell ref="F4:F5"/>
    <mergeCell ref="G4:G5"/>
    <mergeCell ref="H4:H5"/>
    <mergeCell ref="I4:I5"/>
    <mergeCell ref="J4:J5"/>
    <mergeCell ref="D2:D3"/>
    <mergeCell ref="E2:E3"/>
    <mergeCell ref="F2:F3"/>
    <mergeCell ref="G2:G3"/>
    <mergeCell ref="H2:H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33F0C-941E-4CB1-B72A-3FDFF93F6E20}">
  <dimension ref="B1:F9"/>
  <sheetViews>
    <sheetView workbookViewId="0">
      <selection activeCell="B2" sqref="B2:D2"/>
    </sheetView>
  </sheetViews>
  <sheetFormatPr baseColWidth="10" defaultColWidth="11.42578125" defaultRowHeight="15" x14ac:dyDescent="0.25"/>
  <cols>
    <col min="2" max="2" width="9.28515625" bestFit="1" customWidth="1"/>
    <col min="3" max="3" width="6.140625" bestFit="1" customWidth="1"/>
    <col min="4" max="4" width="41.28515625" customWidth="1"/>
  </cols>
  <sheetData>
    <row r="1" spans="2:6" ht="15.75" thickBot="1" x14ac:dyDescent="0.3"/>
    <row r="2" spans="2:6" ht="15.75" thickBot="1" x14ac:dyDescent="0.3">
      <c r="B2" s="395" t="s">
        <v>500</v>
      </c>
      <c r="C2" s="396"/>
      <c r="D2" s="397"/>
    </row>
    <row r="3" spans="2:6" ht="15.75" thickBot="1" x14ac:dyDescent="0.3"/>
    <row r="4" spans="2:6" ht="15.75" thickBot="1" x14ac:dyDescent="0.3">
      <c r="B4" s="398" t="s">
        <v>23</v>
      </c>
      <c r="C4" s="399"/>
      <c r="D4" s="214" t="s">
        <v>42</v>
      </c>
    </row>
    <row r="5" spans="2:6" ht="27.75" thickBot="1" x14ac:dyDescent="0.3">
      <c r="B5" s="102" t="s">
        <v>490</v>
      </c>
      <c r="C5" s="97">
        <v>0.2</v>
      </c>
      <c r="D5" s="96" t="s">
        <v>501</v>
      </c>
      <c r="E5" s="95">
        <v>0.2</v>
      </c>
      <c r="F5" s="94" t="s">
        <v>490</v>
      </c>
    </row>
    <row r="6" spans="2:6" ht="27.75" thickBot="1" x14ac:dyDescent="0.3">
      <c r="B6" s="101" t="s">
        <v>486</v>
      </c>
      <c r="C6" s="97">
        <v>0.4</v>
      </c>
      <c r="D6" s="96" t="s">
        <v>502</v>
      </c>
      <c r="E6" s="95">
        <v>0.4</v>
      </c>
      <c r="F6" s="94" t="s">
        <v>486</v>
      </c>
    </row>
    <row r="7" spans="2:6" ht="27.75" thickBot="1" x14ac:dyDescent="0.3">
      <c r="B7" s="100" t="s">
        <v>481</v>
      </c>
      <c r="C7" s="97">
        <v>0.6</v>
      </c>
      <c r="D7" s="96" t="s">
        <v>503</v>
      </c>
      <c r="E7" s="95">
        <v>0.6</v>
      </c>
      <c r="F7" s="94" t="s">
        <v>481</v>
      </c>
    </row>
    <row r="8" spans="2:6" ht="41.25" thickBot="1" x14ac:dyDescent="0.3">
      <c r="B8" s="99" t="s">
        <v>478</v>
      </c>
      <c r="C8" s="97">
        <v>0.8</v>
      </c>
      <c r="D8" s="96" t="s">
        <v>504</v>
      </c>
      <c r="E8" s="95">
        <v>0.8</v>
      </c>
      <c r="F8" s="94" t="s">
        <v>478</v>
      </c>
    </row>
    <row r="9" spans="2:6" ht="27.75" thickBot="1" x14ac:dyDescent="0.3">
      <c r="B9" s="98" t="s">
        <v>476</v>
      </c>
      <c r="C9" s="97">
        <v>1</v>
      </c>
      <c r="D9" s="96" t="s">
        <v>505</v>
      </c>
      <c r="E9" s="95">
        <v>1</v>
      </c>
      <c r="F9" s="94" t="s">
        <v>476</v>
      </c>
    </row>
  </sheetData>
  <mergeCells count="2">
    <mergeCell ref="B2:D2"/>
    <mergeCell ref="B4:C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H54"/>
  <sheetViews>
    <sheetView topLeftCell="B1" zoomScale="118" zoomScaleNormal="118" workbookViewId="0">
      <pane xSplit="7" ySplit="4" topLeftCell="I5" activePane="bottomRight" state="frozen"/>
      <selection pane="topRight" activeCell="I1" sqref="I1"/>
      <selection pane="bottomLeft" activeCell="B5" sqref="B5"/>
      <selection pane="bottomRight" activeCell="CG2" sqref="I2:CH2"/>
    </sheetView>
  </sheetViews>
  <sheetFormatPr baseColWidth="10" defaultColWidth="11.42578125" defaultRowHeight="11.25" x14ac:dyDescent="0.15"/>
  <cols>
    <col min="1" max="1" width="11.42578125" style="16"/>
    <col min="2" max="2" width="6.42578125" style="16" customWidth="1"/>
    <col min="3" max="5" width="10.85546875" style="16"/>
    <col min="6" max="6" width="10.85546875" style="16" customWidth="1"/>
    <col min="7" max="7" width="10.85546875" style="16"/>
    <col min="8" max="8" width="13.42578125" style="16" customWidth="1"/>
    <col min="9" max="63" width="11.42578125" style="16" customWidth="1"/>
    <col min="64" max="64" width="10.7109375" style="16" customWidth="1"/>
    <col min="65" max="65" width="9.140625" style="16" customWidth="1"/>
    <col min="66" max="66" width="8.85546875" style="16" customWidth="1"/>
    <col min="67" max="67" width="9" style="16" customWidth="1"/>
    <col min="68" max="68" width="8.7109375" style="16" customWidth="1"/>
    <col min="69" max="69" width="9.7109375" style="16" customWidth="1"/>
    <col min="70" max="70" width="11.28515625" style="16" customWidth="1"/>
    <col min="71" max="82" width="11.42578125" style="16" customWidth="1"/>
    <col min="83" max="16384" width="11.42578125" style="16"/>
  </cols>
  <sheetData>
    <row r="1" spans="2:86" ht="12" thickBot="1" x14ac:dyDescent="0.2">
      <c r="B1" s="404" t="s">
        <v>506</v>
      </c>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405"/>
      <c r="AQ1" s="405"/>
      <c r="AR1" s="405"/>
      <c r="AS1" s="405"/>
      <c r="AT1" s="405"/>
      <c r="AU1" s="405"/>
      <c r="AV1" s="405"/>
      <c r="AW1" s="405"/>
      <c r="AX1" s="405"/>
      <c r="AY1" s="405"/>
      <c r="AZ1" s="405"/>
      <c r="BA1" s="405"/>
      <c r="BB1" s="405"/>
      <c r="BC1" s="405"/>
      <c r="BD1" s="405"/>
      <c r="BE1" s="405"/>
      <c r="BF1" s="405"/>
      <c r="BG1" s="405"/>
      <c r="BH1" s="405"/>
      <c r="BI1" s="405"/>
      <c r="BJ1" s="405"/>
      <c r="BK1" s="405"/>
      <c r="BL1" s="405"/>
      <c r="BM1" s="405"/>
      <c r="BN1" s="405"/>
      <c r="BO1" s="405"/>
      <c r="BP1" s="405"/>
      <c r="BQ1" s="405"/>
      <c r="BR1" s="405"/>
      <c r="BS1" s="405"/>
      <c r="BT1" s="405"/>
      <c r="BU1" s="405"/>
      <c r="BV1" s="405"/>
      <c r="BW1" s="405"/>
      <c r="BX1" s="405"/>
      <c r="BY1" s="405"/>
      <c r="BZ1" s="405"/>
      <c r="CA1" s="405"/>
      <c r="CB1" s="405"/>
      <c r="CC1" s="405"/>
      <c r="CD1" s="405"/>
      <c r="CE1" s="405"/>
      <c r="CF1" s="405"/>
      <c r="CG1" s="405"/>
      <c r="CH1" s="405"/>
    </row>
    <row r="2" spans="2:86" x14ac:dyDescent="0.15">
      <c r="B2" s="423" t="s">
        <v>506</v>
      </c>
      <c r="C2" s="423"/>
      <c r="D2" s="423"/>
      <c r="E2" s="423"/>
      <c r="F2" s="423"/>
      <c r="G2" s="423"/>
      <c r="H2" s="424"/>
      <c r="I2" s="400" t="s">
        <v>507</v>
      </c>
      <c r="J2" s="401"/>
      <c r="K2" s="400" t="s">
        <v>508</v>
      </c>
      <c r="L2" s="401"/>
      <c r="M2" s="400" t="s">
        <v>509</v>
      </c>
      <c r="N2" s="401"/>
      <c r="O2" s="400" t="s">
        <v>510</v>
      </c>
      <c r="P2" s="401"/>
      <c r="Q2" s="425" t="s">
        <v>511</v>
      </c>
      <c r="R2" s="426"/>
      <c r="S2" s="400" t="s">
        <v>512</v>
      </c>
      <c r="T2" s="401"/>
      <c r="U2" s="400" t="s">
        <v>513</v>
      </c>
      <c r="V2" s="401"/>
      <c r="W2" s="400" t="s">
        <v>514</v>
      </c>
      <c r="X2" s="401"/>
      <c r="Y2" s="400" t="s">
        <v>515</v>
      </c>
      <c r="Z2" s="401"/>
      <c r="AA2" s="400" t="s">
        <v>516</v>
      </c>
      <c r="AB2" s="401"/>
      <c r="AC2" s="400" t="s">
        <v>517</v>
      </c>
      <c r="AD2" s="401"/>
      <c r="AE2" s="400" t="s">
        <v>518</v>
      </c>
      <c r="AF2" s="401"/>
      <c r="AG2" s="400" t="s">
        <v>519</v>
      </c>
      <c r="AH2" s="401"/>
      <c r="AI2" s="400" t="s">
        <v>520</v>
      </c>
      <c r="AJ2" s="401"/>
      <c r="AK2" s="400" t="s">
        <v>521</v>
      </c>
      <c r="AL2" s="401"/>
      <c r="AM2" s="400" t="s">
        <v>522</v>
      </c>
      <c r="AN2" s="401"/>
      <c r="AO2" s="400" t="s">
        <v>523</v>
      </c>
      <c r="AP2" s="401"/>
      <c r="AQ2" s="400" t="s">
        <v>524</v>
      </c>
      <c r="AR2" s="401"/>
      <c r="AS2" s="400" t="s">
        <v>525</v>
      </c>
      <c r="AT2" s="401"/>
      <c r="AU2" s="425" t="s">
        <v>526</v>
      </c>
      <c r="AV2" s="401"/>
      <c r="AW2" s="400" t="s">
        <v>527</v>
      </c>
      <c r="AX2" s="401"/>
      <c r="AY2" s="400" t="s">
        <v>528</v>
      </c>
      <c r="AZ2" s="401"/>
      <c r="BA2" s="400" t="s">
        <v>529</v>
      </c>
      <c r="BB2" s="401"/>
      <c r="BC2" s="400" t="s">
        <v>530</v>
      </c>
      <c r="BD2" s="401"/>
      <c r="BE2" s="400" t="s">
        <v>531</v>
      </c>
      <c r="BF2" s="401"/>
      <c r="BG2" s="400" t="s">
        <v>532</v>
      </c>
      <c r="BH2" s="401"/>
      <c r="BI2" s="400" t="s">
        <v>533</v>
      </c>
      <c r="BJ2" s="401"/>
      <c r="BK2" s="400" t="s">
        <v>534</v>
      </c>
      <c r="BL2" s="401"/>
      <c r="BM2" s="400" t="s">
        <v>535</v>
      </c>
      <c r="BN2" s="401"/>
      <c r="BO2" s="400" t="s">
        <v>536</v>
      </c>
      <c r="BP2" s="401"/>
      <c r="BQ2" s="400" t="s">
        <v>537</v>
      </c>
      <c r="BR2" s="401"/>
      <c r="BS2" s="400" t="s">
        <v>538</v>
      </c>
      <c r="BT2" s="401"/>
      <c r="BU2" s="400" t="s">
        <v>539</v>
      </c>
      <c r="BV2" s="401"/>
      <c r="BW2" s="400" t="s">
        <v>540</v>
      </c>
      <c r="BX2" s="401"/>
      <c r="BY2" s="400" t="s">
        <v>541</v>
      </c>
      <c r="BZ2" s="401"/>
      <c r="CA2" s="400" t="s">
        <v>542</v>
      </c>
      <c r="CB2" s="401"/>
      <c r="CC2" s="400" t="s">
        <v>543</v>
      </c>
      <c r="CD2" s="401"/>
      <c r="CE2" s="400" t="s">
        <v>544</v>
      </c>
      <c r="CF2" s="401"/>
      <c r="CG2" s="400" t="s">
        <v>545</v>
      </c>
      <c r="CH2" s="401"/>
    </row>
    <row r="3" spans="2:86" x14ac:dyDescent="0.15">
      <c r="B3" s="419" t="s">
        <v>546</v>
      </c>
      <c r="C3" s="410" t="s">
        <v>547</v>
      </c>
      <c r="D3" s="411"/>
      <c r="E3" s="411"/>
      <c r="F3" s="411"/>
      <c r="G3" s="411"/>
      <c r="H3" s="412"/>
      <c r="I3" s="402" t="s">
        <v>548</v>
      </c>
      <c r="J3" s="403"/>
      <c r="K3" s="402" t="s">
        <v>548</v>
      </c>
      <c r="L3" s="403"/>
      <c r="M3" s="402" t="s">
        <v>548</v>
      </c>
      <c r="N3" s="403"/>
      <c r="O3" s="402" t="s">
        <v>548</v>
      </c>
      <c r="P3" s="403"/>
      <c r="Q3" s="415" t="s">
        <v>548</v>
      </c>
      <c r="R3" s="412"/>
      <c r="S3" s="402" t="s">
        <v>548</v>
      </c>
      <c r="T3" s="403"/>
      <c r="U3" s="402" t="s">
        <v>548</v>
      </c>
      <c r="V3" s="403"/>
      <c r="W3" s="402" t="s">
        <v>548</v>
      </c>
      <c r="X3" s="403"/>
      <c r="Y3" s="402" t="s">
        <v>548</v>
      </c>
      <c r="Z3" s="403"/>
      <c r="AA3" s="402" t="s">
        <v>548</v>
      </c>
      <c r="AB3" s="403"/>
      <c r="AC3" s="402" t="s">
        <v>548</v>
      </c>
      <c r="AD3" s="403"/>
      <c r="AE3" s="402" t="s">
        <v>548</v>
      </c>
      <c r="AF3" s="403"/>
      <c r="AG3" s="402" t="s">
        <v>548</v>
      </c>
      <c r="AH3" s="403"/>
      <c r="AI3" s="402" t="s">
        <v>548</v>
      </c>
      <c r="AJ3" s="403"/>
      <c r="AK3" s="402" t="s">
        <v>548</v>
      </c>
      <c r="AL3" s="403"/>
      <c r="AM3" s="402" t="s">
        <v>548</v>
      </c>
      <c r="AN3" s="403"/>
      <c r="AO3" s="402" t="s">
        <v>548</v>
      </c>
      <c r="AP3" s="403"/>
      <c r="AQ3" s="402" t="s">
        <v>548</v>
      </c>
      <c r="AR3" s="403"/>
      <c r="AS3" s="402" t="s">
        <v>548</v>
      </c>
      <c r="AT3" s="403"/>
      <c r="AU3" s="415" t="s">
        <v>548</v>
      </c>
      <c r="AV3" s="403"/>
      <c r="AW3" s="402" t="s">
        <v>548</v>
      </c>
      <c r="AX3" s="403"/>
      <c r="AY3" s="402" t="s">
        <v>548</v>
      </c>
      <c r="AZ3" s="403"/>
      <c r="BA3" s="402" t="s">
        <v>548</v>
      </c>
      <c r="BB3" s="403"/>
      <c r="BC3" s="402" t="s">
        <v>548</v>
      </c>
      <c r="BD3" s="403"/>
      <c r="BE3" s="402" t="s">
        <v>548</v>
      </c>
      <c r="BF3" s="403"/>
      <c r="BG3" s="402" t="s">
        <v>548</v>
      </c>
      <c r="BH3" s="403"/>
      <c r="BI3" s="402" t="s">
        <v>548</v>
      </c>
      <c r="BJ3" s="403"/>
      <c r="BK3" s="402" t="s">
        <v>548</v>
      </c>
      <c r="BL3" s="403"/>
      <c r="BM3" s="402" t="s">
        <v>548</v>
      </c>
      <c r="BN3" s="403"/>
      <c r="BO3" s="402" t="s">
        <v>548</v>
      </c>
      <c r="BP3" s="403"/>
      <c r="BQ3" s="402" t="s">
        <v>548</v>
      </c>
      <c r="BR3" s="403"/>
      <c r="BS3" s="402" t="s">
        <v>548</v>
      </c>
      <c r="BT3" s="403"/>
      <c r="BU3" s="402" t="s">
        <v>548</v>
      </c>
      <c r="BV3" s="403"/>
      <c r="BW3" s="402" t="s">
        <v>548</v>
      </c>
      <c r="BX3" s="403"/>
      <c r="BY3" s="402" t="s">
        <v>548</v>
      </c>
      <c r="BZ3" s="403"/>
      <c r="CA3" s="402" t="s">
        <v>548</v>
      </c>
      <c r="CB3" s="403"/>
      <c r="CC3" s="402" t="s">
        <v>548</v>
      </c>
      <c r="CD3" s="403"/>
      <c r="CE3" s="402" t="s">
        <v>548</v>
      </c>
      <c r="CF3" s="403"/>
      <c r="CG3" s="402" t="s">
        <v>548</v>
      </c>
      <c r="CH3" s="403"/>
    </row>
    <row r="4" spans="2:86" x14ac:dyDescent="0.15">
      <c r="B4" s="419"/>
      <c r="C4" s="411"/>
      <c r="D4" s="411"/>
      <c r="E4" s="411"/>
      <c r="F4" s="411"/>
      <c r="G4" s="411"/>
      <c r="H4" s="412"/>
      <c r="I4" s="215" t="s">
        <v>549</v>
      </c>
      <c r="J4" s="216" t="s">
        <v>550</v>
      </c>
      <c r="K4" s="215" t="s">
        <v>549</v>
      </c>
      <c r="L4" s="216" t="s">
        <v>550</v>
      </c>
      <c r="M4" s="215" t="s">
        <v>549</v>
      </c>
      <c r="N4" s="216" t="s">
        <v>550</v>
      </c>
      <c r="O4" s="215" t="s">
        <v>549</v>
      </c>
      <c r="P4" s="216" t="s">
        <v>550</v>
      </c>
      <c r="Q4" s="217" t="s">
        <v>549</v>
      </c>
      <c r="R4" s="218" t="s">
        <v>550</v>
      </c>
      <c r="S4" s="215" t="s">
        <v>549</v>
      </c>
      <c r="T4" s="216" t="s">
        <v>550</v>
      </c>
      <c r="U4" s="215" t="s">
        <v>549</v>
      </c>
      <c r="V4" s="216" t="s">
        <v>550</v>
      </c>
      <c r="W4" s="215" t="s">
        <v>549</v>
      </c>
      <c r="X4" s="216" t="s">
        <v>550</v>
      </c>
      <c r="Y4" s="215" t="s">
        <v>549</v>
      </c>
      <c r="Z4" s="216" t="s">
        <v>550</v>
      </c>
      <c r="AA4" s="215" t="s">
        <v>549</v>
      </c>
      <c r="AB4" s="216" t="s">
        <v>550</v>
      </c>
      <c r="AC4" s="215" t="s">
        <v>549</v>
      </c>
      <c r="AD4" s="216" t="s">
        <v>550</v>
      </c>
      <c r="AE4" s="215" t="s">
        <v>549</v>
      </c>
      <c r="AF4" s="216" t="s">
        <v>550</v>
      </c>
      <c r="AG4" s="215" t="s">
        <v>549</v>
      </c>
      <c r="AH4" s="216" t="s">
        <v>550</v>
      </c>
      <c r="AI4" s="215" t="s">
        <v>549</v>
      </c>
      <c r="AJ4" s="216" t="s">
        <v>550</v>
      </c>
      <c r="AK4" s="215" t="s">
        <v>549</v>
      </c>
      <c r="AL4" s="216" t="s">
        <v>550</v>
      </c>
      <c r="AM4" s="215" t="s">
        <v>549</v>
      </c>
      <c r="AN4" s="216" t="s">
        <v>550</v>
      </c>
      <c r="AO4" s="215" t="s">
        <v>549</v>
      </c>
      <c r="AP4" s="216" t="s">
        <v>550</v>
      </c>
      <c r="AQ4" s="215" t="s">
        <v>549</v>
      </c>
      <c r="AR4" s="216" t="s">
        <v>550</v>
      </c>
      <c r="AS4" s="215" t="s">
        <v>549</v>
      </c>
      <c r="AT4" s="216" t="s">
        <v>550</v>
      </c>
      <c r="AU4" s="217" t="s">
        <v>549</v>
      </c>
      <c r="AV4" s="216" t="s">
        <v>550</v>
      </c>
      <c r="AW4" s="215" t="s">
        <v>549</v>
      </c>
      <c r="AX4" s="216" t="s">
        <v>550</v>
      </c>
      <c r="AY4" s="215" t="s">
        <v>549</v>
      </c>
      <c r="AZ4" s="216" t="s">
        <v>550</v>
      </c>
      <c r="BA4" s="215" t="s">
        <v>549</v>
      </c>
      <c r="BB4" s="216" t="s">
        <v>550</v>
      </c>
      <c r="BC4" s="215" t="s">
        <v>549</v>
      </c>
      <c r="BD4" s="216" t="s">
        <v>550</v>
      </c>
      <c r="BE4" s="215" t="s">
        <v>549</v>
      </c>
      <c r="BF4" s="216" t="s">
        <v>550</v>
      </c>
      <c r="BG4" s="215" t="s">
        <v>549</v>
      </c>
      <c r="BH4" s="216" t="s">
        <v>550</v>
      </c>
      <c r="BI4" s="215" t="s">
        <v>549</v>
      </c>
      <c r="BJ4" s="216" t="s">
        <v>550</v>
      </c>
      <c r="BK4" s="215" t="s">
        <v>549</v>
      </c>
      <c r="BL4" s="216" t="s">
        <v>550</v>
      </c>
      <c r="BM4" s="215" t="s">
        <v>549</v>
      </c>
      <c r="BN4" s="216" t="s">
        <v>550</v>
      </c>
      <c r="BO4" s="215" t="s">
        <v>549</v>
      </c>
      <c r="BP4" s="216" t="s">
        <v>550</v>
      </c>
      <c r="BQ4" s="215" t="s">
        <v>549</v>
      </c>
      <c r="BR4" s="216" t="s">
        <v>550</v>
      </c>
      <c r="BS4" s="215" t="s">
        <v>549</v>
      </c>
      <c r="BT4" s="216" t="s">
        <v>550</v>
      </c>
      <c r="BU4" s="215" t="s">
        <v>549</v>
      </c>
      <c r="BV4" s="216" t="s">
        <v>550</v>
      </c>
      <c r="BW4" s="215" t="s">
        <v>549</v>
      </c>
      <c r="BX4" s="216" t="s">
        <v>550</v>
      </c>
      <c r="BY4" s="215" t="s">
        <v>549</v>
      </c>
      <c r="BZ4" s="216" t="s">
        <v>550</v>
      </c>
      <c r="CA4" s="215" t="s">
        <v>549</v>
      </c>
      <c r="CB4" s="216" t="s">
        <v>550</v>
      </c>
      <c r="CC4" s="215" t="s">
        <v>549</v>
      </c>
      <c r="CD4" s="216" t="s">
        <v>550</v>
      </c>
      <c r="CE4" s="215" t="s">
        <v>549</v>
      </c>
      <c r="CF4" s="216" t="s">
        <v>550</v>
      </c>
      <c r="CG4" s="215" t="s">
        <v>549</v>
      </c>
      <c r="CH4" s="216" t="s">
        <v>550</v>
      </c>
    </row>
    <row r="5" spans="2:86" s="93" customFormat="1" ht="23.25" customHeight="1" x14ac:dyDescent="0.25">
      <c r="B5" s="92">
        <v>1</v>
      </c>
      <c r="C5" s="421" t="s">
        <v>551</v>
      </c>
      <c r="D5" s="421"/>
      <c r="E5" s="421"/>
      <c r="F5" s="421"/>
      <c r="G5" s="421"/>
      <c r="H5" s="422"/>
      <c r="I5" s="24">
        <v>1</v>
      </c>
      <c r="J5" s="25"/>
      <c r="K5" s="24">
        <v>1</v>
      </c>
      <c r="L5" s="25"/>
      <c r="M5" s="24">
        <v>1</v>
      </c>
      <c r="N5" s="25"/>
      <c r="O5" s="24">
        <v>1</v>
      </c>
      <c r="P5" s="25"/>
      <c r="Q5" s="29">
        <v>1</v>
      </c>
      <c r="R5" s="63"/>
      <c r="S5" s="24">
        <v>1</v>
      </c>
      <c r="T5" s="25"/>
      <c r="U5" s="24">
        <v>1</v>
      </c>
      <c r="V5" s="25"/>
      <c r="W5" s="24">
        <v>1</v>
      </c>
      <c r="X5" s="25"/>
      <c r="Y5" s="24"/>
      <c r="Z5" s="25">
        <v>1</v>
      </c>
      <c r="AA5" s="24">
        <v>1</v>
      </c>
      <c r="AB5" s="25"/>
      <c r="AC5" s="24">
        <v>1</v>
      </c>
      <c r="AD5" s="25"/>
      <c r="AE5" s="24">
        <v>1</v>
      </c>
      <c r="AF5" s="25"/>
      <c r="AG5" s="24">
        <v>1</v>
      </c>
      <c r="AH5" s="25"/>
      <c r="AI5" s="24">
        <v>1</v>
      </c>
      <c r="AJ5" s="25"/>
      <c r="AK5" s="24">
        <v>1</v>
      </c>
      <c r="AL5" s="25"/>
      <c r="AM5" s="24">
        <v>1</v>
      </c>
      <c r="AN5" s="25"/>
      <c r="AO5" s="24">
        <v>1</v>
      </c>
      <c r="AP5" s="25"/>
      <c r="AQ5" s="24">
        <v>1</v>
      </c>
      <c r="AR5" s="25"/>
      <c r="AS5" s="24">
        <v>1</v>
      </c>
      <c r="AT5" s="25"/>
      <c r="AU5" s="29">
        <v>1</v>
      </c>
      <c r="AV5" s="25"/>
      <c r="AW5" s="24">
        <v>1</v>
      </c>
      <c r="AX5" s="25"/>
      <c r="AY5" s="24">
        <v>1</v>
      </c>
      <c r="AZ5" s="25"/>
      <c r="BA5" s="24">
        <v>1</v>
      </c>
      <c r="BB5" s="25"/>
      <c r="BC5" s="24">
        <v>1</v>
      </c>
      <c r="BD5" s="25"/>
      <c r="BE5" s="24">
        <v>1</v>
      </c>
      <c r="BF5" s="25"/>
      <c r="BG5" s="24">
        <v>1</v>
      </c>
      <c r="BH5" s="25"/>
      <c r="BI5" s="24">
        <v>1</v>
      </c>
      <c r="BJ5" s="25"/>
      <c r="BK5" s="24">
        <v>1</v>
      </c>
      <c r="BL5" s="25"/>
      <c r="BM5" s="24">
        <v>1</v>
      </c>
      <c r="BN5" s="25"/>
      <c r="BO5" s="24">
        <v>1</v>
      </c>
      <c r="BP5" s="25"/>
      <c r="BQ5" s="24"/>
      <c r="BR5" s="25">
        <v>1</v>
      </c>
      <c r="BS5" s="24"/>
      <c r="BT5" s="25">
        <v>1</v>
      </c>
      <c r="BU5" s="24">
        <v>1</v>
      </c>
      <c r="BV5" s="25"/>
      <c r="BW5" s="24">
        <v>1</v>
      </c>
      <c r="BX5" s="25"/>
      <c r="BY5" s="24">
        <v>1</v>
      </c>
      <c r="BZ5" s="25"/>
      <c r="CA5" s="24">
        <v>1</v>
      </c>
      <c r="CB5" s="25"/>
      <c r="CC5" s="24">
        <v>1</v>
      </c>
      <c r="CD5" s="25"/>
      <c r="CE5" s="24">
        <v>1</v>
      </c>
      <c r="CF5" s="25"/>
      <c r="CG5" s="24">
        <v>1</v>
      </c>
      <c r="CH5" s="25"/>
    </row>
    <row r="6" spans="2:86" s="93" customFormat="1" ht="23.25" customHeight="1" x14ac:dyDescent="0.25">
      <c r="B6" s="92">
        <v>2</v>
      </c>
      <c r="C6" s="406" t="s">
        <v>552</v>
      </c>
      <c r="D6" s="407"/>
      <c r="E6" s="407"/>
      <c r="F6" s="407"/>
      <c r="G6" s="407"/>
      <c r="H6" s="407"/>
      <c r="I6" s="24">
        <v>1</v>
      </c>
      <c r="J6" s="25"/>
      <c r="K6" s="24">
        <v>1</v>
      </c>
      <c r="L6" s="25"/>
      <c r="M6" s="24">
        <v>1</v>
      </c>
      <c r="N6" s="25"/>
      <c r="O6" s="24">
        <v>1</v>
      </c>
      <c r="P6" s="25"/>
      <c r="Q6" s="29">
        <v>1</v>
      </c>
      <c r="R6" s="63"/>
      <c r="S6" s="24">
        <v>1</v>
      </c>
      <c r="T6" s="25"/>
      <c r="U6" s="24">
        <v>1</v>
      </c>
      <c r="V6" s="25"/>
      <c r="W6" s="24">
        <v>1</v>
      </c>
      <c r="X6" s="25"/>
      <c r="Y6" s="24">
        <v>1</v>
      </c>
      <c r="Z6" s="25"/>
      <c r="AA6" s="24">
        <v>1</v>
      </c>
      <c r="AB6" s="25"/>
      <c r="AC6" s="24">
        <v>1</v>
      </c>
      <c r="AD6" s="25"/>
      <c r="AE6" s="24">
        <v>1</v>
      </c>
      <c r="AF6" s="25"/>
      <c r="AG6" s="24">
        <v>1</v>
      </c>
      <c r="AH6" s="25"/>
      <c r="AI6" s="24">
        <v>1</v>
      </c>
      <c r="AJ6" s="25"/>
      <c r="AK6" s="24"/>
      <c r="AL6" s="25">
        <v>1</v>
      </c>
      <c r="AM6" s="24">
        <v>1</v>
      </c>
      <c r="AN6" s="25"/>
      <c r="AO6" s="24">
        <v>1</v>
      </c>
      <c r="AP6" s="25"/>
      <c r="AQ6" s="24">
        <v>1</v>
      </c>
      <c r="AR6" s="25"/>
      <c r="AS6" s="24">
        <v>1</v>
      </c>
      <c r="AT6" s="25"/>
      <c r="AU6" s="29">
        <v>1</v>
      </c>
      <c r="AV6" s="25"/>
      <c r="AW6" s="24">
        <v>1</v>
      </c>
      <c r="AX6" s="25"/>
      <c r="AY6" s="24">
        <v>1</v>
      </c>
      <c r="AZ6" s="25"/>
      <c r="BA6" s="24">
        <v>1</v>
      </c>
      <c r="BB6" s="25"/>
      <c r="BC6" s="24">
        <v>1</v>
      </c>
      <c r="BD6" s="25"/>
      <c r="BE6" s="24">
        <v>1</v>
      </c>
      <c r="BF6" s="25"/>
      <c r="BG6" s="24">
        <v>1</v>
      </c>
      <c r="BH6" s="25"/>
      <c r="BI6" s="24">
        <v>1</v>
      </c>
      <c r="BJ6" s="25"/>
      <c r="BK6" s="24">
        <v>1</v>
      </c>
      <c r="BL6" s="25"/>
      <c r="BM6" s="24">
        <v>1</v>
      </c>
      <c r="BN6" s="25"/>
      <c r="BO6" s="24">
        <v>1</v>
      </c>
      <c r="BP6" s="25"/>
      <c r="BQ6" s="24">
        <v>1</v>
      </c>
      <c r="BR6" s="25"/>
      <c r="BS6" s="24">
        <v>1</v>
      </c>
      <c r="BT6" s="25"/>
      <c r="BU6" s="24">
        <v>1</v>
      </c>
      <c r="BV6" s="25"/>
      <c r="BW6" s="24">
        <v>1</v>
      </c>
      <c r="BX6" s="25"/>
      <c r="BY6" s="24">
        <v>1</v>
      </c>
      <c r="BZ6" s="25"/>
      <c r="CA6" s="24">
        <v>1</v>
      </c>
      <c r="CB6" s="25"/>
      <c r="CC6" s="24">
        <v>1</v>
      </c>
      <c r="CD6" s="25"/>
      <c r="CE6" s="24">
        <v>1</v>
      </c>
      <c r="CF6" s="25"/>
      <c r="CG6" s="24">
        <v>1</v>
      </c>
      <c r="CH6" s="25"/>
    </row>
    <row r="7" spans="2:86" s="93" customFormat="1" ht="23.25" customHeight="1" x14ac:dyDescent="0.25">
      <c r="B7" s="92">
        <v>3</v>
      </c>
      <c r="C7" s="406" t="s">
        <v>553</v>
      </c>
      <c r="D7" s="407"/>
      <c r="E7" s="407"/>
      <c r="F7" s="407"/>
      <c r="G7" s="407"/>
      <c r="H7" s="407"/>
      <c r="I7" s="24"/>
      <c r="J7" s="25">
        <v>1</v>
      </c>
      <c r="K7" s="24"/>
      <c r="L7" s="25">
        <v>1</v>
      </c>
      <c r="M7" s="24">
        <v>1</v>
      </c>
      <c r="N7" s="25"/>
      <c r="O7" s="24">
        <v>1</v>
      </c>
      <c r="P7" s="25"/>
      <c r="Q7" s="29">
        <v>1</v>
      </c>
      <c r="R7" s="63"/>
      <c r="S7" s="24">
        <v>1</v>
      </c>
      <c r="T7" s="25"/>
      <c r="U7" s="24"/>
      <c r="V7" s="25">
        <v>1</v>
      </c>
      <c r="W7" s="24">
        <v>1</v>
      </c>
      <c r="X7" s="25"/>
      <c r="Y7" s="24"/>
      <c r="Z7" s="25">
        <v>1</v>
      </c>
      <c r="AA7" s="24"/>
      <c r="AB7" s="25">
        <v>1</v>
      </c>
      <c r="AC7" s="24">
        <v>1</v>
      </c>
      <c r="AD7" s="25"/>
      <c r="AE7" s="24">
        <v>1</v>
      </c>
      <c r="AF7" s="25"/>
      <c r="AG7" s="24">
        <v>1</v>
      </c>
      <c r="AH7" s="25"/>
      <c r="AI7" s="24">
        <v>1</v>
      </c>
      <c r="AJ7" s="25"/>
      <c r="AK7" s="24">
        <v>1</v>
      </c>
      <c r="AL7" s="25"/>
      <c r="AM7" s="24"/>
      <c r="AN7" s="25">
        <v>1</v>
      </c>
      <c r="AO7" s="24">
        <v>1</v>
      </c>
      <c r="AP7" s="25"/>
      <c r="AQ7" s="24">
        <v>1</v>
      </c>
      <c r="AR7" s="25"/>
      <c r="AS7" s="24">
        <v>1</v>
      </c>
      <c r="AT7" s="25"/>
      <c r="AU7" s="29">
        <v>1</v>
      </c>
      <c r="AV7" s="25"/>
      <c r="AW7" s="24">
        <v>1</v>
      </c>
      <c r="AX7" s="25"/>
      <c r="AY7" s="24"/>
      <c r="AZ7" s="25">
        <v>1</v>
      </c>
      <c r="BA7" s="24">
        <v>1</v>
      </c>
      <c r="BB7" s="25"/>
      <c r="BC7" s="24">
        <v>1</v>
      </c>
      <c r="BD7" s="25"/>
      <c r="BE7" s="24"/>
      <c r="BF7" s="25">
        <v>1</v>
      </c>
      <c r="BG7" s="24">
        <v>1</v>
      </c>
      <c r="BH7" s="25"/>
      <c r="BI7" s="24">
        <v>1</v>
      </c>
      <c r="BJ7" s="25"/>
      <c r="BK7" s="24">
        <v>1</v>
      </c>
      <c r="BL7" s="25"/>
      <c r="BM7" s="24">
        <v>1</v>
      </c>
      <c r="BN7" s="25"/>
      <c r="BO7" s="24">
        <v>1</v>
      </c>
      <c r="BP7" s="25"/>
      <c r="BQ7" s="24">
        <v>1</v>
      </c>
      <c r="BR7" s="25"/>
      <c r="BS7" s="24">
        <v>1</v>
      </c>
      <c r="BT7" s="25"/>
      <c r="BU7" s="24">
        <v>1</v>
      </c>
      <c r="BV7" s="25"/>
      <c r="BW7" s="24">
        <v>1</v>
      </c>
      <c r="BX7" s="25"/>
      <c r="BY7" s="24">
        <v>1</v>
      </c>
      <c r="BZ7" s="25"/>
      <c r="CA7" s="24">
        <v>1</v>
      </c>
      <c r="CB7" s="25"/>
      <c r="CC7" s="24">
        <v>1</v>
      </c>
      <c r="CD7" s="25"/>
      <c r="CE7" s="24">
        <v>1</v>
      </c>
      <c r="CF7" s="25"/>
      <c r="CG7" s="24">
        <v>1</v>
      </c>
      <c r="CH7" s="25"/>
    </row>
    <row r="8" spans="2:86" s="93" customFormat="1" ht="23.25" customHeight="1" x14ac:dyDescent="0.25">
      <c r="B8" s="92">
        <v>4</v>
      </c>
      <c r="C8" s="406" t="s">
        <v>554</v>
      </c>
      <c r="D8" s="407"/>
      <c r="E8" s="407"/>
      <c r="F8" s="407"/>
      <c r="G8" s="407"/>
      <c r="H8" s="407"/>
      <c r="I8" s="24"/>
      <c r="J8" s="25">
        <v>1</v>
      </c>
      <c r="K8" s="24"/>
      <c r="L8" s="25">
        <v>1</v>
      </c>
      <c r="M8" s="24"/>
      <c r="N8" s="25">
        <v>1</v>
      </c>
      <c r="O8" s="24">
        <v>1</v>
      </c>
      <c r="P8" s="25"/>
      <c r="Q8" s="29">
        <v>1</v>
      </c>
      <c r="R8" s="63"/>
      <c r="S8" s="24">
        <v>1</v>
      </c>
      <c r="T8" s="25"/>
      <c r="U8" s="24">
        <v>1</v>
      </c>
      <c r="V8" s="25"/>
      <c r="W8" s="24">
        <v>1</v>
      </c>
      <c r="X8" s="25"/>
      <c r="Y8" s="24"/>
      <c r="Z8" s="25">
        <v>1</v>
      </c>
      <c r="AA8" s="24"/>
      <c r="AB8" s="25">
        <v>1</v>
      </c>
      <c r="AC8" s="24"/>
      <c r="AD8" s="25">
        <v>1</v>
      </c>
      <c r="AE8" s="24"/>
      <c r="AF8" s="25">
        <v>1</v>
      </c>
      <c r="AG8" s="24">
        <v>1</v>
      </c>
      <c r="AH8" s="25"/>
      <c r="AI8" s="24"/>
      <c r="AJ8" s="25">
        <v>1</v>
      </c>
      <c r="AK8" s="24">
        <v>1</v>
      </c>
      <c r="AL8" s="25"/>
      <c r="AM8" s="24"/>
      <c r="AN8" s="25">
        <v>1</v>
      </c>
      <c r="AO8" s="24">
        <v>1</v>
      </c>
      <c r="AP8" s="25"/>
      <c r="AQ8" s="24">
        <v>1</v>
      </c>
      <c r="AR8" s="25"/>
      <c r="AS8" s="24">
        <v>1</v>
      </c>
      <c r="AT8" s="25"/>
      <c r="AU8" s="29">
        <v>1</v>
      </c>
      <c r="AV8" s="25"/>
      <c r="AW8" s="24">
        <v>1</v>
      </c>
      <c r="AX8" s="25"/>
      <c r="AY8" s="24"/>
      <c r="AZ8" s="25">
        <v>1</v>
      </c>
      <c r="BA8" s="24">
        <v>1</v>
      </c>
      <c r="BB8" s="25"/>
      <c r="BC8" s="24">
        <v>1</v>
      </c>
      <c r="BD8" s="25"/>
      <c r="BE8" s="24"/>
      <c r="BF8" s="25">
        <v>1</v>
      </c>
      <c r="BG8" s="24">
        <v>1</v>
      </c>
      <c r="BH8" s="25"/>
      <c r="BI8" s="24">
        <v>1</v>
      </c>
      <c r="BJ8" s="25"/>
      <c r="BK8" s="24">
        <v>1</v>
      </c>
      <c r="BL8" s="25"/>
      <c r="BM8" s="24">
        <v>1</v>
      </c>
      <c r="BN8" s="25"/>
      <c r="BO8" s="24">
        <v>1</v>
      </c>
      <c r="BP8" s="25"/>
      <c r="BQ8" s="24"/>
      <c r="BR8" s="25">
        <v>1</v>
      </c>
      <c r="BS8" s="24"/>
      <c r="BT8" s="25">
        <v>1</v>
      </c>
      <c r="BU8" s="24">
        <v>1</v>
      </c>
      <c r="BV8" s="25"/>
      <c r="BW8" s="24">
        <v>1</v>
      </c>
      <c r="BX8" s="25"/>
      <c r="BY8" s="24">
        <v>1</v>
      </c>
      <c r="BZ8" s="25"/>
      <c r="CA8" s="24"/>
      <c r="CB8" s="25">
        <v>1</v>
      </c>
      <c r="CC8" s="24">
        <v>1</v>
      </c>
      <c r="CD8" s="25"/>
      <c r="CE8" s="24">
        <v>1</v>
      </c>
      <c r="CF8" s="25"/>
      <c r="CG8" s="24">
        <v>1</v>
      </c>
      <c r="CH8" s="25"/>
    </row>
    <row r="9" spans="2:86" s="93" customFormat="1" ht="23.25" customHeight="1" x14ac:dyDescent="0.25">
      <c r="B9" s="92">
        <v>5</v>
      </c>
      <c r="C9" s="406" t="s">
        <v>555</v>
      </c>
      <c r="D9" s="407"/>
      <c r="E9" s="407"/>
      <c r="F9" s="407"/>
      <c r="G9" s="407"/>
      <c r="H9" s="407"/>
      <c r="I9" s="24"/>
      <c r="J9" s="25">
        <v>1</v>
      </c>
      <c r="K9" s="24"/>
      <c r="L9" s="25">
        <v>1</v>
      </c>
      <c r="M9" s="24">
        <v>1</v>
      </c>
      <c r="N9" s="25"/>
      <c r="O9" s="24">
        <v>1</v>
      </c>
      <c r="P9" s="25"/>
      <c r="Q9" s="29">
        <v>1</v>
      </c>
      <c r="R9" s="63"/>
      <c r="S9" s="24">
        <v>1</v>
      </c>
      <c r="T9" s="25"/>
      <c r="U9" s="24">
        <v>1</v>
      </c>
      <c r="V9" s="25"/>
      <c r="W9" s="24">
        <v>1</v>
      </c>
      <c r="X9" s="25"/>
      <c r="Y9" s="24">
        <v>1</v>
      </c>
      <c r="Z9" s="25"/>
      <c r="AA9" s="24">
        <v>1</v>
      </c>
      <c r="AB9" s="25"/>
      <c r="AC9" s="24"/>
      <c r="AD9" s="25">
        <v>1</v>
      </c>
      <c r="AE9" s="24">
        <v>1</v>
      </c>
      <c r="AF9" s="25"/>
      <c r="AG9" s="24">
        <v>1</v>
      </c>
      <c r="AH9" s="25"/>
      <c r="AI9" s="24">
        <v>1</v>
      </c>
      <c r="AJ9" s="25"/>
      <c r="AK9" s="24">
        <v>1</v>
      </c>
      <c r="AL9" s="25"/>
      <c r="AM9" s="24">
        <v>1</v>
      </c>
      <c r="AN9" s="25"/>
      <c r="AO9" s="24">
        <v>1</v>
      </c>
      <c r="AP9" s="25"/>
      <c r="AQ9" s="24">
        <v>1</v>
      </c>
      <c r="AR9" s="25"/>
      <c r="AS9" s="24">
        <v>1</v>
      </c>
      <c r="AT9" s="25"/>
      <c r="AU9" s="29">
        <v>1</v>
      </c>
      <c r="AV9" s="25"/>
      <c r="AW9" s="24">
        <v>1</v>
      </c>
      <c r="AX9" s="25"/>
      <c r="AY9" s="24"/>
      <c r="AZ9" s="25">
        <v>1</v>
      </c>
      <c r="BA9" s="24">
        <v>1</v>
      </c>
      <c r="BB9" s="25"/>
      <c r="BC9" s="24">
        <v>1</v>
      </c>
      <c r="BD9" s="25"/>
      <c r="BE9" s="24"/>
      <c r="BF9" s="25">
        <v>1</v>
      </c>
      <c r="BG9" s="24">
        <v>1</v>
      </c>
      <c r="BH9" s="25"/>
      <c r="BI9" s="24">
        <v>1</v>
      </c>
      <c r="BJ9" s="25"/>
      <c r="BK9" s="24">
        <v>1</v>
      </c>
      <c r="BL9" s="25"/>
      <c r="BM9" s="24">
        <v>1</v>
      </c>
      <c r="BN9" s="25"/>
      <c r="BO9" s="24">
        <v>1</v>
      </c>
      <c r="BP9" s="25"/>
      <c r="BQ9" s="24"/>
      <c r="BR9" s="25">
        <v>1</v>
      </c>
      <c r="BS9" s="24"/>
      <c r="BT9" s="25">
        <v>1</v>
      </c>
      <c r="BU9" s="24">
        <v>1</v>
      </c>
      <c r="BV9" s="25"/>
      <c r="BW9" s="24">
        <v>1</v>
      </c>
      <c r="BX9" s="25"/>
      <c r="BY9" s="24">
        <v>1</v>
      </c>
      <c r="BZ9" s="25"/>
      <c r="CA9" s="24"/>
      <c r="CB9" s="25">
        <v>1</v>
      </c>
      <c r="CC9" s="24">
        <v>1</v>
      </c>
      <c r="CD9" s="25"/>
      <c r="CE9" s="24">
        <v>1</v>
      </c>
      <c r="CF9" s="25"/>
      <c r="CG9" s="24">
        <v>1</v>
      </c>
      <c r="CH9" s="25"/>
    </row>
    <row r="10" spans="2:86" s="93" customFormat="1" ht="23.25" customHeight="1" x14ac:dyDescent="0.25">
      <c r="B10" s="92">
        <v>6</v>
      </c>
      <c r="C10" s="406" t="s">
        <v>556</v>
      </c>
      <c r="D10" s="407"/>
      <c r="E10" s="407"/>
      <c r="F10" s="407"/>
      <c r="G10" s="407"/>
      <c r="H10" s="407"/>
      <c r="I10" s="24">
        <v>1</v>
      </c>
      <c r="J10" s="25"/>
      <c r="K10" s="24">
        <v>1</v>
      </c>
      <c r="L10" s="25"/>
      <c r="M10" s="24"/>
      <c r="N10" s="25">
        <v>1</v>
      </c>
      <c r="O10" s="24">
        <v>1</v>
      </c>
      <c r="P10" s="25"/>
      <c r="Q10" s="29">
        <v>1</v>
      </c>
      <c r="R10" s="63"/>
      <c r="S10" s="24"/>
      <c r="T10" s="25">
        <v>1</v>
      </c>
      <c r="U10" s="24">
        <v>1</v>
      </c>
      <c r="V10" s="25"/>
      <c r="W10" s="24">
        <v>1</v>
      </c>
      <c r="X10" s="25"/>
      <c r="Y10" s="24">
        <v>1</v>
      </c>
      <c r="Z10" s="25"/>
      <c r="AA10" s="24">
        <v>1</v>
      </c>
      <c r="AB10" s="25"/>
      <c r="AC10" s="24">
        <v>1</v>
      </c>
      <c r="AD10" s="25"/>
      <c r="AE10" s="24">
        <v>1</v>
      </c>
      <c r="AF10" s="25"/>
      <c r="AG10" s="24"/>
      <c r="AH10" s="25">
        <v>1</v>
      </c>
      <c r="AI10" s="24">
        <v>1</v>
      </c>
      <c r="AJ10" s="25"/>
      <c r="AK10" s="24">
        <v>1</v>
      </c>
      <c r="AL10" s="25"/>
      <c r="AM10" s="24"/>
      <c r="AN10" s="25">
        <v>1</v>
      </c>
      <c r="AO10" s="24">
        <v>1</v>
      </c>
      <c r="AP10" s="25"/>
      <c r="AQ10" s="24">
        <v>1</v>
      </c>
      <c r="AR10" s="25"/>
      <c r="AS10" s="24">
        <v>1</v>
      </c>
      <c r="AT10" s="25"/>
      <c r="AU10" s="29">
        <v>1</v>
      </c>
      <c r="AV10" s="25"/>
      <c r="AW10" s="24">
        <v>1</v>
      </c>
      <c r="AX10" s="25"/>
      <c r="AY10" s="24"/>
      <c r="AZ10" s="25">
        <v>1</v>
      </c>
      <c r="BA10" s="24">
        <v>1</v>
      </c>
      <c r="BB10" s="25"/>
      <c r="BC10" s="24">
        <v>1</v>
      </c>
      <c r="BD10" s="25"/>
      <c r="BE10" s="24"/>
      <c r="BF10" s="25">
        <v>1</v>
      </c>
      <c r="BG10" s="24">
        <v>1</v>
      </c>
      <c r="BH10" s="25"/>
      <c r="BI10" s="24">
        <v>1</v>
      </c>
      <c r="BJ10" s="25"/>
      <c r="BK10" s="24">
        <v>1</v>
      </c>
      <c r="BL10" s="25"/>
      <c r="BM10" s="24">
        <v>1</v>
      </c>
      <c r="BN10" s="25"/>
      <c r="BO10" s="24">
        <v>1</v>
      </c>
      <c r="BP10" s="25"/>
      <c r="BQ10" s="24">
        <v>1</v>
      </c>
      <c r="BR10" s="25"/>
      <c r="BS10" s="24"/>
      <c r="BT10" s="25">
        <v>1</v>
      </c>
      <c r="BU10" s="24">
        <v>1</v>
      </c>
      <c r="BV10" s="25"/>
      <c r="BW10" s="24">
        <v>1</v>
      </c>
      <c r="BX10" s="25"/>
      <c r="BY10" s="24">
        <v>1</v>
      </c>
      <c r="BZ10" s="25"/>
      <c r="CA10" s="24">
        <v>1</v>
      </c>
      <c r="CB10" s="25"/>
      <c r="CC10" s="24"/>
      <c r="CD10" s="25">
        <v>1</v>
      </c>
      <c r="CE10" s="24"/>
      <c r="CF10" s="25">
        <v>1</v>
      </c>
      <c r="CG10" s="24">
        <v>1</v>
      </c>
      <c r="CH10" s="25"/>
    </row>
    <row r="11" spans="2:86" s="93" customFormat="1" ht="23.25" customHeight="1" x14ac:dyDescent="0.25">
      <c r="B11" s="92">
        <v>7</v>
      </c>
      <c r="C11" s="406" t="s">
        <v>557</v>
      </c>
      <c r="D11" s="407"/>
      <c r="E11" s="407"/>
      <c r="F11" s="407"/>
      <c r="G11" s="407"/>
      <c r="H11" s="407"/>
      <c r="I11" s="24">
        <v>1</v>
      </c>
      <c r="J11" s="25"/>
      <c r="K11" s="24">
        <v>1</v>
      </c>
      <c r="L11" s="25"/>
      <c r="M11" s="24">
        <v>1</v>
      </c>
      <c r="N11" s="25"/>
      <c r="O11" s="24">
        <v>1</v>
      </c>
      <c r="P11" s="25"/>
      <c r="Q11" s="29">
        <v>1</v>
      </c>
      <c r="R11" s="63"/>
      <c r="S11" s="24">
        <v>1</v>
      </c>
      <c r="T11" s="25"/>
      <c r="U11" s="24"/>
      <c r="V11" s="25">
        <v>1</v>
      </c>
      <c r="W11" s="24">
        <v>1</v>
      </c>
      <c r="X11" s="25"/>
      <c r="Y11" s="24"/>
      <c r="Z11" s="25">
        <v>1</v>
      </c>
      <c r="AA11" s="24"/>
      <c r="AB11" s="25">
        <v>1</v>
      </c>
      <c r="AC11" s="24"/>
      <c r="AD11" s="25">
        <v>1</v>
      </c>
      <c r="AE11" s="24">
        <v>1</v>
      </c>
      <c r="AF11" s="25"/>
      <c r="AG11" s="24"/>
      <c r="AH11" s="25">
        <v>1</v>
      </c>
      <c r="AI11" s="24"/>
      <c r="AJ11" s="25">
        <v>1</v>
      </c>
      <c r="AK11" s="24">
        <v>1</v>
      </c>
      <c r="AL11" s="25"/>
      <c r="AM11" s="24"/>
      <c r="AN11" s="25">
        <v>1</v>
      </c>
      <c r="AO11" s="24">
        <v>1</v>
      </c>
      <c r="AP11" s="25"/>
      <c r="AQ11" s="24"/>
      <c r="AR11" s="25">
        <v>1</v>
      </c>
      <c r="AS11" s="24">
        <v>1</v>
      </c>
      <c r="AT11" s="25"/>
      <c r="AU11" s="29">
        <v>1</v>
      </c>
      <c r="AV11" s="25"/>
      <c r="AW11" s="24">
        <v>1</v>
      </c>
      <c r="AX11" s="25"/>
      <c r="AY11" s="24"/>
      <c r="AZ11" s="25">
        <v>1</v>
      </c>
      <c r="BA11" s="24">
        <v>1</v>
      </c>
      <c r="BB11" s="25"/>
      <c r="BC11" s="24">
        <v>1</v>
      </c>
      <c r="BD11" s="25"/>
      <c r="BE11" s="24"/>
      <c r="BF11" s="25">
        <v>1</v>
      </c>
      <c r="BG11" s="24">
        <v>1</v>
      </c>
      <c r="BH11" s="25"/>
      <c r="BI11" s="24">
        <v>1</v>
      </c>
      <c r="BJ11" s="25"/>
      <c r="BK11" s="24">
        <v>1</v>
      </c>
      <c r="BL11" s="25"/>
      <c r="BM11" s="24">
        <v>1</v>
      </c>
      <c r="BN11" s="25"/>
      <c r="BO11" s="24"/>
      <c r="BP11" s="25">
        <v>1</v>
      </c>
      <c r="BQ11" s="24">
        <v>1</v>
      </c>
      <c r="BR11" s="25"/>
      <c r="BS11" s="24">
        <v>1</v>
      </c>
      <c r="BT11" s="25"/>
      <c r="BU11" s="24"/>
      <c r="BV11" s="25">
        <v>1</v>
      </c>
      <c r="BW11" s="24"/>
      <c r="BX11" s="25">
        <v>1</v>
      </c>
      <c r="BY11" s="24"/>
      <c r="BZ11" s="25">
        <v>1</v>
      </c>
      <c r="CA11" s="24"/>
      <c r="CB11" s="25">
        <v>1</v>
      </c>
      <c r="CC11" s="24"/>
      <c r="CD11" s="25">
        <v>1</v>
      </c>
      <c r="CE11" s="24">
        <v>1</v>
      </c>
      <c r="CF11" s="25"/>
      <c r="CG11" s="24">
        <v>1</v>
      </c>
      <c r="CH11" s="25"/>
    </row>
    <row r="12" spans="2:86" s="93" customFormat="1" ht="23.25" customHeight="1" x14ac:dyDescent="0.25">
      <c r="B12" s="92">
        <v>8</v>
      </c>
      <c r="C12" s="406" t="s">
        <v>558</v>
      </c>
      <c r="D12" s="407"/>
      <c r="E12" s="407"/>
      <c r="F12" s="407"/>
      <c r="G12" s="407"/>
      <c r="H12" s="407"/>
      <c r="I12" s="24"/>
      <c r="J12" s="25">
        <v>1</v>
      </c>
      <c r="K12" s="24"/>
      <c r="L12" s="25">
        <v>1</v>
      </c>
      <c r="M12" s="24">
        <v>1</v>
      </c>
      <c r="N12" s="25"/>
      <c r="O12" s="24"/>
      <c r="P12" s="25">
        <v>1</v>
      </c>
      <c r="Q12" s="29"/>
      <c r="R12" s="63">
        <v>1</v>
      </c>
      <c r="S12" s="24">
        <v>1</v>
      </c>
      <c r="T12" s="25"/>
      <c r="U12" s="24"/>
      <c r="V12" s="25">
        <v>1</v>
      </c>
      <c r="W12" s="24"/>
      <c r="X12" s="25">
        <v>1</v>
      </c>
      <c r="Y12" s="24"/>
      <c r="Z12" s="25">
        <v>1</v>
      </c>
      <c r="AA12" s="24"/>
      <c r="AB12" s="25">
        <v>1</v>
      </c>
      <c r="AC12" s="24"/>
      <c r="AD12" s="25">
        <v>1</v>
      </c>
      <c r="AE12" s="24"/>
      <c r="AF12" s="25">
        <v>1</v>
      </c>
      <c r="AG12" s="24"/>
      <c r="AH12" s="25">
        <v>1</v>
      </c>
      <c r="AI12" s="24"/>
      <c r="AJ12" s="25">
        <v>1</v>
      </c>
      <c r="AK12" s="24"/>
      <c r="AL12" s="25">
        <v>1</v>
      </c>
      <c r="AM12" s="24"/>
      <c r="AN12" s="25">
        <v>1</v>
      </c>
      <c r="AO12" s="24">
        <v>1</v>
      </c>
      <c r="AP12" s="25"/>
      <c r="AQ12" s="24"/>
      <c r="AR12" s="25">
        <v>1</v>
      </c>
      <c r="AS12" s="24">
        <v>1</v>
      </c>
      <c r="AT12" s="25"/>
      <c r="AU12" s="29"/>
      <c r="AV12" s="25">
        <v>1</v>
      </c>
      <c r="AW12" s="24"/>
      <c r="AX12" s="25">
        <v>1</v>
      </c>
      <c r="AY12" s="24"/>
      <c r="AZ12" s="25">
        <v>1</v>
      </c>
      <c r="BA12" s="24"/>
      <c r="BB12" s="25">
        <v>1</v>
      </c>
      <c r="BC12" s="24"/>
      <c r="BD12" s="25">
        <v>1</v>
      </c>
      <c r="BE12" s="24"/>
      <c r="BF12" s="25">
        <v>1</v>
      </c>
      <c r="BG12" s="24">
        <v>1</v>
      </c>
      <c r="BH12" s="25"/>
      <c r="BI12" s="24"/>
      <c r="BJ12" s="25">
        <v>1</v>
      </c>
      <c r="BK12" s="24"/>
      <c r="BL12" s="25">
        <v>1</v>
      </c>
      <c r="BM12" s="24"/>
      <c r="BN12" s="25">
        <v>1</v>
      </c>
      <c r="BO12" s="24"/>
      <c r="BP12" s="25">
        <v>1</v>
      </c>
      <c r="BQ12" s="24"/>
      <c r="BR12" s="25">
        <v>1</v>
      </c>
      <c r="BS12" s="24"/>
      <c r="BT12" s="25">
        <v>1</v>
      </c>
      <c r="BU12" s="24"/>
      <c r="BV12" s="25">
        <v>1</v>
      </c>
      <c r="BW12" s="24"/>
      <c r="BX12" s="25">
        <v>1</v>
      </c>
      <c r="BY12" s="24"/>
      <c r="BZ12" s="25">
        <v>1</v>
      </c>
      <c r="CA12" s="24"/>
      <c r="CB12" s="25">
        <v>1</v>
      </c>
      <c r="CC12" s="24"/>
      <c r="CD12" s="25">
        <v>1</v>
      </c>
      <c r="CE12" s="24"/>
      <c r="CF12" s="25">
        <v>1</v>
      </c>
      <c r="CG12" s="24"/>
      <c r="CH12" s="25">
        <v>1</v>
      </c>
    </row>
    <row r="13" spans="2:86" s="93" customFormat="1" ht="23.25" customHeight="1" x14ac:dyDescent="0.25">
      <c r="B13" s="92">
        <v>9</v>
      </c>
      <c r="C13" s="406" t="s">
        <v>559</v>
      </c>
      <c r="D13" s="407"/>
      <c r="E13" s="407"/>
      <c r="F13" s="407"/>
      <c r="G13" s="407"/>
      <c r="H13" s="407"/>
      <c r="I13" s="24"/>
      <c r="J13" s="25">
        <v>1</v>
      </c>
      <c r="K13" s="24"/>
      <c r="L13" s="25">
        <v>1</v>
      </c>
      <c r="M13" s="24"/>
      <c r="N13" s="25">
        <v>1</v>
      </c>
      <c r="O13" s="24">
        <v>1</v>
      </c>
      <c r="P13" s="25"/>
      <c r="Q13" s="29"/>
      <c r="R13" s="63">
        <v>1</v>
      </c>
      <c r="S13" s="24"/>
      <c r="T13" s="25">
        <v>1</v>
      </c>
      <c r="U13" s="24"/>
      <c r="V13" s="25">
        <v>1</v>
      </c>
      <c r="W13" s="24"/>
      <c r="X13" s="25">
        <v>1</v>
      </c>
      <c r="Y13" s="24">
        <v>1</v>
      </c>
      <c r="Z13" s="25"/>
      <c r="AA13" s="24">
        <v>1</v>
      </c>
      <c r="AB13" s="25"/>
      <c r="AC13" s="24"/>
      <c r="AD13" s="25">
        <v>1</v>
      </c>
      <c r="AE13" s="24"/>
      <c r="AF13" s="25">
        <v>1</v>
      </c>
      <c r="AG13" s="24"/>
      <c r="AH13" s="25">
        <v>1</v>
      </c>
      <c r="AI13" s="24"/>
      <c r="AJ13" s="25">
        <v>1</v>
      </c>
      <c r="AK13" s="24">
        <v>1</v>
      </c>
      <c r="AL13" s="25"/>
      <c r="AM13" s="24"/>
      <c r="AN13" s="25">
        <v>1</v>
      </c>
      <c r="AO13" s="24">
        <v>1</v>
      </c>
      <c r="AP13" s="25"/>
      <c r="AQ13" s="24">
        <v>1</v>
      </c>
      <c r="AR13" s="25"/>
      <c r="AS13" s="24">
        <v>1</v>
      </c>
      <c r="AT13" s="25"/>
      <c r="AU13" s="29"/>
      <c r="AV13" s="25">
        <v>1</v>
      </c>
      <c r="AW13" s="24"/>
      <c r="AX13" s="25">
        <v>1</v>
      </c>
      <c r="AY13" s="24"/>
      <c r="AZ13" s="25">
        <v>1</v>
      </c>
      <c r="BA13" s="24">
        <v>1</v>
      </c>
      <c r="BB13" s="25"/>
      <c r="BC13" s="24">
        <v>1</v>
      </c>
      <c r="BD13" s="25"/>
      <c r="BE13" s="24">
        <v>1</v>
      </c>
      <c r="BF13" s="25"/>
      <c r="BG13" s="24"/>
      <c r="BH13" s="25">
        <v>1</v>
      </c>
      <c r="BI13" s="24"/>
      <c r="BJ13" s="25">
        <v>1</v>
      </c>
      <c r="BK13" s="24"/>
      <c r="BL13" s="25">
        <v>1</v>
      </c>
      <c r="BM13" s="24"/>
      <c r="BN13" s="25">
        <v>1</v>
      </c>
      <c r="BO13" s="24"/>
      <c r="BP13" s="25">
        <v>1</v>
      </c>
      <c r="BQ13" s="24"/>
      <c r="BR13" s="25">
        <v>1</v>
      </c>
      <c r="BS13" s="24"/>
      <c r="BT13" s="25">
        <v>1</v>
      </c>
      <c r="BU13" s="24"/>
      <c r="BV13" s="25">
        <v>1</v>
      </c>
      <c r="BW13" s="24"/>
      <c r="BX13" s="25">
        <v>1</v>
      </c>
      <c r="BY13" s="24"/>
      <c r="BZ13" s="25">
        <v>1</v>
      </c>
      <c r="CA13" s="24"/>
      <c r="CB13" s="25">
        <v>1</v>
      </c>
      <c r="CC13" s="24">
        <v>1</v>
      </c>
      <c r="CD13" s="25"/>
      <c r="CE13" s="24"/>
      <c r="CF13" s="25">
        <v>1</v>
      </c>
      <c r="CG13" s="24"/>
      <c r="CH13" s="25">
        <v>1</v>
      </c>
    </row>
    <row r="14" spans="2:86" s="93" customFormat="1" ht="23.25" customHeight="1" x14ac:dyDescent="0.25">
      <c r="B14" s="92">
        <v>10</v>
      </c>
      <c r="C14" s="406" t="s">
        <v>560</v>
      </c>
      <c r="D14" s="407"/>
      <c r="E14" s="407"/>
      <c r="F14" s="407"/>
      <c r="G14" s="407"/>
      <c r="H14" s="407"/>
      <c r="I14" s="24">
        <v>1</v>
      </c>
      <c r="J14" s="25"/>
      <c r="K14" s="24">
        <v>1</v>
      </c>
      <c r="L14" s="25"/>
      <c r="M14" s="24"/>
      <c r="N14" s="25">
        <v>1</v>
      </c>
      <c r="O14" s="24">
        <v>1</v>
      </c>
      <c r="P14" s="25"/>
      <c r="Q14" s="29">
        <v>1</v>
      </c>
      <c r="R14" s="63"/>
      <c r="S14" s="24">
        <v>1</v>
      </c>
      <c r="T14" s="25"/>
      <c r="U14" s="24">
        <v>1</v>
      </c>
      <c r="V14" s="25"/>
      <c r="W14" s="24">
        <v>1</v>
      </c>
      <c r="X14" s="25"/>
      <c r="Y14" s="24">
        <v>1</v>
      </c>
      <c r="Z14" s="25"/>
      <c r="AA14" s="24">
        <v>1</v>
      </c>
      <c r="AB14" s="25"/>
      <c r="AC14" s="24">
        <v>1</v>
      </c>
      <c r="AD14" s="25"/>
      <c r="AE14" s="24">
        <v>1</v>
      </c>
      <c r="AF14" s="25"/>
      <c r="AG14" s="24">
        <v>1</v>
      </c>
      <c r="AH14" s="25"/>
      <c r="AI14" s="24">
        <v>1</v>
      </c>
      <c r="AJ14" s="25"/>
      <c r="AK14" s="24">
        <v>1</v>
      </c>
      <c r="AL14" s="25"/>
      <c r="AM14" s="24">
        <v>1</v>
      </c>
      <c r="AN14" s="25"/>
      <c r="AO14" s="24">
        <v>1</v>
      </c>
      <c r="AP14" s="25"/>
      <c r="AQ14" s="24">
        <v>1</v>
      </c>
      <c r="AR14" s="25"/>
      <c r="AS14" s="24">
        <v>1</v>
      </c>
      <c r="AT14" s="25"/>
      <c r="AU14" s="29">
        <v>1</v>
      </c>
      <c r="AV14" s="25"/>
      <c r="AW14" s="24">
        <v>1</v>
      </c>
      <c r="AX14" s="25"/>
      <c r="AY14" s="24">
        <v>1</v>
      </c>
      <c r="AZ14" s="25"/>
      <c r="BA14" s="24">
        <v>1</v>
      </c>
      <c r="BB14" s="25"/>
      <c r="BC14" s="24">
        <v>1</v>
      </c>
      <c r="BD14" s="25"/>
      <c r="BE14" s="24"/>
      <c r="BF14" s="25">
        <v>1</v>
      </c>
      <c r="BG14" s="24">
        <v>1</v>
      </c>
      <c r="BH14" s="25"/>
      <c r="BI14" s="24">
        <v>1</v>
      </c>
      <c r="BJ14" s="25"/>
      <c r="BK14" s="24">
        <v>1</v>
      </c>
      <c r="BL14" s="25"/>
      <c r="BM14" s="24">
        <v>1</v>
      </c>
      <c r="BN14" s="25"/>
      <c r="BO14" s="24">
        <v>1</v>
      </c>
      <c r="BP14" s="25"/>
      <c r="BQ14" s="24">
        <v>1</v>
      </c>
      <c r="BR14" s="25"/>
      <c r="BS14" s="24"/>
      <c r="BT14" s="25">
        <v>1</v>
      </c>
      <c r="BU14" s="24">
        <v>1</v>
      </c>
      <c r="BV14" s="25"/>
      <c r="BW14" s="24">
        <v>1</v>
      </c>
      <c r="BX14" s="25"/>
      <c r="BY14" s="24">
        <v>1</v>
      </c>
      <c r="BZ14" s="25"/>
      <c r="CA14" s="24">
        <v>1</v>
      </c>
      <c r="CB14" s="25"/>
      <c r="CC14" s="24">
        <v>1</v>
      </c>
      <c r="CD14" s="25"/>
      <c r="CE14" s="24">
        <v>1</v>
      </c>
      <c r="CF14" s="25"/>
      <c r="CG14" s="24">
        <v>1</v>
      </c>
      <c r="CH14" s="25"/>
    </row>
    <row r="15" spans="2:86" s="93" customFormat="1" ht="23.25" customHeight="1" x14ac:dyDescent="0.25">
      <c r="B15" s="92">
        <v>11</v>
      </c>
      <c r="C15" s="406" t="s">
        <v>561</v>
      </c>
      <c r="D15" s="407"/>
      <c r="E15" s="407"/>
      <c r="F15" s="407"/>
      <c r="G15" s="407"/>
      <c r="H15" s="407"/>
      <c r="I15" s="24">
        <v>1</v>
      </c>
      <c r="J15" s="25"/>
      <c r="K15" s="24">
        <v>1</v>
      </c>
      <c r="L15" s="25"/>
      <c r="M15" s="24">
        <v>1</v>
      </c>
      <c r="N15" s="25"/>
      <c r="O15" s="24">
        <v>1</v>
      </c>
      <c r="P15" s="25"/>
      <c r="Q15" s="29">
        <v>1</v>
      </c>
      <c r="R15" s="63"/>
      <c r="S15" s="24">
        <v>1</v>
      </c>
      <c r="T15" s="25"/>
      <c r="U15" s="24">
        <v>1</v>
      </c>
      <c r="V15" s="25"/>
      <c r="W15" s="24">
        <v>1</v>
      </c>
      <c r="X15" s="25"/>
      <c r="Y15" s="24">
        <v>1</v>
      </c>
      <c r="Z15" s="25"/>
      <c r="AA15" s="24">
        <v>1</v>
      </c>
      <c r="AB15" s="25"/>
      <c r="AC15" s="24">
        <v>1</v>
      </c>
      <c r="AD15" s="25"/>
      <c r="AE15" s="24">
        <v>1</v>
      </c>
      <c r="AF15" s="25"/>
      <c r="AG15" s="24">
        <v>1</v>
      </c>
      <c r="AH15" s="25"/>
      <c r="AI15" s="24">
        <v>1</v>
      </c>
      <c r="AJ15" s="25"/>
      <c r="AK15" s="24">
        <v>1</v>
      </c>
      <c r="AL15" s="25"/>
      <c r="AM15" s="24">
        <v>1</v>
      </c>
      <c r="AN15" s="25"/>
      <c r="AO15" s="24">
        <v>1</v>
      </c>
      <c r="AP15" s="25"/>
      <c r="AQ15" s="24">
        <v>1</v>
      </c>
      <c r="AR15" s="25"/>
      <c r="AS15" s="24">
        <v>1</v>
      </c>
      <c r="AT15" s="25"/>
      <c r="AU15" s="29">
        <v>1</v>
      </c>
      <c r="AV15" s="25"/>
      <c r="AW15" s="24">
        <v>1</v>
      </c>
      <c r="AX15" s="25"/>
      <c r="AY15" s="24">
        <v>1</v>
      </c>
      <c r="AZ15" s="25"/>
      <c r="BA15" s="24">
        <v>1</v>
      </c>
      <c r="BB15" s="25"/>
      <c r="BC15" s="24">
        <v>1</v>
      </c>
      <c r="BD15" s="25"/>
      <c r="BE15" s="24"/>
      <c r="BF15" s="25">
        <v>1</v>
      </c>
      <c r="BG15" s="24">
        <v>1</v>
      </c>
      <c r="BH15" s="25"/>
      <c r="BI15" s="24">
        <v>1</v>
      </c>
      <c r="BJ15" s="25"/>
      <c r="BK15" s="24">
        <v>1</v>
      </c>
      <c r="BL15" s="25"/>
      <c r="BM15" s="24">
        <v>1</v>
      </c>
      <c r="BN15" s="25"/>
      <c r="BO15" s="24">
        <v>1</v>
      </c>
      <c r="BP15" s="25"/>
      <c r="BQ15" s="24">
        <v>1</v>
      </c>
      <c r="BR15" s="25"/>
      <c r="BS15" s="24"/>
      <c r="BT15" s="25">
        <v>1</v>
      </c>
      <c r="BU15" s="24">
        <v>1</v>
      </c>
      <c r="BV15" s="25"/>
      <c r="BW15" s="24"/>
      <c r="BX15" s="25">
        <v>1</v>
      </c>
      <c r="BY15" s="24">
        <v>1</v>
      </c>
      <c r="BZ15" s="25"/>
      <c r="CA15" s="24">
        <v>1</v>
      </c>
      <c r="CB15" s="25"/>
      <c r="CC15" s="24">
        <v>1</v>
      </c>
      <c r="CD15" s="25"/>
      <c r="CE15" s="24">
        <v>1</v>
      </c>
      <c r="CF15" s="25"/>
      <c r="CG15" s="24">
        <v>1</v>
      </c>
      <c r="CH15" s="25"/>
    </row>
    <row r="16" spans="2:86" s="93" customFormat="1" ht="23.25" customHeight="1" x14ac:dyDescent="0.25">
      <c r="B16" s="92">
        <v>12</v>
      </c>
      <c r="C16" s="406" t="s">
        <v>562</v>
      </c>
      <c r="D16" s="407"/>
      <c r="E16" s="407"/>
      <c r="F16" s="407"/>
      <c r="G16" s="407"/>
      <c r="H16" s="407"/>
      <c r="I16" s="24">
        <v>1</v>
      </c>
      <c r="J16" s="25"/>
      <c r="K16" s="24">
        <v>1</v>
      </c>
      <c r="L16" s="25"/>
      <c r="M16" s="24">
        <v>1</v>
      </c>
      <c r="N16" s="25"/>
      <c r="O16" s="24">
        <v>1</v>
      </c>
      <c r="P16" s="25"/>
      <c r="Q16" s="29">
        <v>1</v>
      </c>
      <c r="R16" s="63"/>
      <c r="S16" s="24">
        <v>1</v>
      </c>
      <c r="T16" s="25"/>
      <c r="U16" s="24">
        <v>1</v>
      </c>
      <c r="V16" s="25"/>
      <c r="W16" s="24">
        <v>1</v>
      </c>
      <c r="X16" s="25"/>
      <c r="Y16" s="24"/>
      <c r="Z16" s="25">
        <v>1</v>
      </c>
      <c r="AA16" s="24">
        <v>1</v>
      </c>
      <c r="AB16" s="25"/>
      <c r="AC16" s="24">
        <v>1</v>
      </c>
      <c r="AD16" s="25"/>
      <c r="AE16" s="24">
        <v>1</v>
      </c>
      <c r="AF16" s="25"/>
      <c r="AG16" s="24">
        <v>1</v>
      </c>
      <c r="AH16" s="25"/>
      <c r="AI16" s="24">
        <v>1</v>
      </c>
      <c r="AJ16" s="25"/>
      <c r="AK16" s="24">
        <v>1</v>
      </c>
      <c r="AL16" s="25"/>
      <c r="AM16" s="24">
        <v>1</v>
      </c>
      <c r="AN16" s="25"/>
      <c r="AO16" s="24">
        <v>1</v>
      </c>
      <c r="AP16" s="25"/>
      <c r="AQ16" s="24">
        <v>1</v>
      </c>
      <c r="AR16" s="25"/>
      <c r="AS16" s="24">
        <v>1</v>
      </c>
      <c r="AT16" s="25"/>
      <c r="AU16" s="29">
        <v>1</v>
      </c>
      <c r="AV16" s="25"/>
      <c r="AW16" s="24">
        <v>1</v>
      </c>
      <c r="AX16" s="25"/>
      <c r="AY16" s="24">
        <v>1</v>
      </c>
      <c r="AZ16" s="25"/>
      <c r="BA16" s="24">
        <v>1</v>
      </c>
      <c r="BB16" s="25"/>
      <c r="BC16" s="24">
        <v>1</v>
      </c>
      <c r="BD16" s="25"/>
      <c r="BE16" s="24"/>
      <c r="BF16" s="25">
        <v>1</v>
      </c>
      <c r="BG16" s="24">
        <v>1</v>
      </c>
      <c r="BH16" s="25"/>
      <c r="BI16" s="24">
        <v>1</v>
      </c>
      <c r="BJ16" s="25"/>
      <c r="BK16" s="24">
        <v>1</v>
      </c>
      <c r="BL16" s="25"/>
      <c r="BM16" s="24">
        <v>1</v>
      </c>
      <c r="BN16" s="25"/>
      <c r="BO16" s="24">
        <v>1</v>
      </c>
      <c r="BP16" s="25"/>
      <c r="BQ16" s="24">
        <v>1</v>
      </c>
      <c r="BR16" s="25"/>
      <c r="BS16" s="24"/>
      <c r="BT16" s="25">
        <v>1</v>
      </c>
      <c r="BU16" s="24">
        <v>1</v>
      </c>
      <c r="BV16" s="25"/>
      <c r="BW16" s="24"/>
      <c r="BX16" s="25">
        <v>1</v>
      </c>
      <c r="BY16" s="24">
        <v>1</v>
      </c>
      <c r="BZ16" s="25"/>
      <c r="CA16" s="24">
        <v>1</v>
      </c>
      <c r="CB16" s="25"/>
      <c r="CC16" s="24">
        <v>1</v>
      </c>
      <c r="CD16" s="25"/>
      <c r="CE16" s="24">
        <v>1</v>
      </c>
      <c r="CF16" s="25"/>
      <c r="CG16" s="24">
        <v>1</v>
      </c>
      <c r="CH16" s="25"/>
    </row>
    <row r="17" spans="2:86" s="93" customFormat="1" ht="23.25" customHeight="1" x14ac:dyDescent="0.25">
      <c r="B17" s="92">
        <v>13</v>
      </c>
      <c r="C17" s="406" t="s">
        <v>563</v>
      </c>
      <c r="D17" s="407"/>
      <c r="E17" s="407"/>
      <c r="F17" s="407"/>
      <c r="G17" s="407"/>
      <c r="H17" s="407"/>
      <c r="I17" s="24"/>
      <c r="J17" s="25">
        <v>1</v>
      </c>
      <c r="K17" s="24"/>
      <c r="L17" s="25">
        <v>1</v>
      </c>
      <c r="M17" s="24"/>
      <c r="N17" s="25">
        <v>1</v>
      </c>
      <c r="O17" s="24">
        <v>1</v>
      </c>
      <c r="P17" s="25"/>
      <c r="Q17" s="29">
        <v>1</v>
      </c>
      <c r="R17" s="63"/>
      <c r="S17" s="24">
        <v>1</v>
      </c>
      <c r="T17" s="25"/>
      <c r="U17" s="24">
        <v>1</v>
      </c>
      <c r="V17" s="25"/>
      <c r="W17" s="24">
        <v>1</v>
      </c>
      <c r="X17" s="25"/>
      <c r="Y17" s="24">
        <v>1</v>
      </c>
      <c r="Z17" s="25"/>
      <c r="AA17" s="24">
        <v>1</v>
      </c>
      <c r="AB17" s="25"/>
      <c r="AC17" s="24">
        <v>1</v>
      </c>
      <c r="AD17" s="25"/>
      <c r="AE17" s="24"/>
      <c r="AF17" s="25">
        <v>1</v>
      </c>
      <c r="AG17" s="24">
        <v>1</v>
      </c>
      <c r="AH17" s="25"/>
      <c r="AI17" s="24"/>
      <c r="AJ17" s="25">
        <v>1</v>
      </c>
      <c r="AK17" s="24">
        <v>1</v>
      </c>
      <c r="AL17" s="25"/>
      <c r="AM17" s="24"/>
      <c r="AN17" s="25">
        <v>1</v>
      </c>
      <c r="AO17" s="24">
        <v>1</v>
      </c>
      <c r="AP17" s="25"/>
      <c r="AQ17" s="24">
        <v>1</v>
      </c>
      <c r="AR17" s="25"/>
      <c r="AS17" s="24">
        <v>1</v>
      </c>
      <c r="AT17" s="25"/>
      <c r="AU17" s="29"/>
      <c r="AV17" s="25">
        <v>1</v>
      </c>
      <c r="AW17" s="24"/>
      <c r="AX17" s="25">
        <v>1</v>
      </c>
      <c r="AY17" s="24"/>
      <c r="AZ17" s="25">
        <v>1</v>
      </c>
      <c r="BA17" s="24">
        <v>1</v>
      </c>
      <c r="BB17" s="25"/>
      <c r="BC17" s="24"/>
      <c r="BD17" s="25">
        <v>1</v>
      </c>
      <c r="BE17" s="24"/>
      <c r="BF17" s="25">
        <v>1</v>
      </c>
      <c r="BG17" s="24">
        <v>1</v>
      </c>
      <c r="BH17" s="25"/>
      <c r="BI17" s="24">
        <v>1</v>
      </c>
      <c r="BJ17" s="25"/>
      <c r="BK17" s="24">
        <v>1</v>
      </c>
      <c r="BL17" s="25"/>
      <c r="BM17" s="24">
        <v>1</v>
      </c>
      <c r="BN17" s="65"/>
      <c r="BO17" s="24"/>
      <c r="BP17" s="65">
        <v>1</v>
      </c>
      <c r="BQ17" s="24">
        <v>1</v>
      </c>
      <c r="BR17" s="65"/>
      <c r="BS17" s="24"/>
      <c r="BT17" s="65">
        <v>1</v>
      </c>
      <c r="BU17" s="24">
        <v>1</v>
      </c>
      <c r="BV17" s="65"/>
      <c r="BW17" s="24">
        <v>1</v>
      </c>
      <c r="BX17" s="65"/>
      <c r="BY17" s="24">
        <v>1</v>
      </c>
      <c r="BZ17" s="65"/>
      <c r="CA17" s="24">
        <v>1</v>
      </c>
      <c r="CB17" s="65"/>
      <c r="CC17" s="24">
        <v>1</v>
      </c>
      <c r="CD17" s="65"/>
      <c r="CE17" s="24">
        <v>1</v>
      </c>
      <c r="CF17" s="65"/>
      <c r="CG17" s="24"/>
      <c r="CH17" s="65">
        <v>1</v>
      </c>
    </row>
    <row r="18" spans="2:86" s="93" customFormat="1" ht="23.25" customHeight="1" x14ac:dyDescent="0.25">
      <c r="B18" s="92">
        <v>14</v>
      </c>
      <c r="C18" s="406" t="s">
        <v>564</v>
      </c>
      <c r="D18" s="407"/>
      <c r="E18" s="407"/>
      <c r="F18" s="407"/>
      <c r="G18" s="407"/>
      <c r="H18" s="407"/>
      <c r="I18" s="24"/>
      <c r="J18" s="25">
        <v>1</v>
      </c>
      <c r="K18" s="24"/>
      <c r="L18" s="25">
        <v>1</v>
      </c>
      <c r="M18" s="24"/>
      <c r="N18" s="25">
        <v>1</v>
      </c>
      <c r="O18" s="24">
        <v>1</v>
      </c>
      <c r="P18" s="25"/>
      <c r="Q18" s="29">
        <v>1</v>
      </c>
      <c r="R18" s="63"/>
      <c r="S18" s="24">
        <v>1</v>
      </c>
      <c r="T18" s="25"/>
      <c r="U18" s="24">
        <v>1</v>
      </c>
      <c r="V18" s="25"/>
      <c r="W18" s="24">
        <v>1</v>
      </c>
      <c r="X18" s="25"/>
      <c r="Y18" s="24"/>
      <c r="Z18" s="25">
        <v>1</v>
      </c>
      <c r="AA18" s="24">
        <v>1</v>
      </c>
      <c r="AB18" s="25"/>
      <c r="AC18" s="24">
        <v>1</v>
      </c>
      <c r="AD18" s="25"/>
      <c r="AE18" s="24"/>
      <c r="AF18" s="25">
        <v>1</v>
      </c>
      <c r="AG18" s="24"/>
      <c r="AH18" s="25">
        <v>1</v>
      </c>
      <c r="AI18" s="24"/>
      <c r="AJ18" s="25">
        <v>1</v>
      </c>
      <c r="AK18" s="24">
        <v>1</v>
      </c>
      <c r="AL18" s="25"/>
      <c r="AM18" s="24"/>
      <c r="AN18" s="25">
        <v>1</v>
      </c>
      <c r="AO18" s="24"/>
      <c r="AP18" s="25">
        <v>1</v>
      </c>
      <c r="AQ18" s="24"/>
      <c r="AR18" s="25">
        <v>1</v>
      </c>
      <c r="AS18" s="24"/>
      <c r="AT18" s="25">
        <v>1</v>
      </c>
      <c r="AU18" s="29"/>
      <c r="AV18" s="25">
        <v>1</v>
      </c>
      <c r="AW18" s="24">
        <v>1</v>
      </c>
      <c r="AX18" s="25"/>
      <c r="AY18" s="24">
        <v>1</v>
      </c>
      <c r="AZ18" s="25"/>
      <c r="BA18" s="24"/>
      <c r="BB18" s="25">
        <v>1</v>
      </c>
      <c r="BC18" s="24"/>
      <c r="BD18" s="25">
        <v>1</v>
      </c>
      <c r="BE18" s="24"/>
      <c r="BF18" s="25">
        <v>1</v>
      </c>
      <c r="BG18" s="24">
        <v>1</v>
      </c>
      <c r="BH18" s="25"/>
      <c r="BI18" s="24">
        <v>1</v>
      </c>
      <c r="BJ18" s="25"/>
      <c r="BK18" s="24">
        <v>1</v>
      </c>
      <c r="BL18" s="25"/>
      <c r="BM18" s="24">
        <v>1</v>
      </c>
      <c r="BN18" s="65"/>
      <c r="BO18" s="24">
        <v>1</v>
      </c>
      <c r="BP18" s="65"/>
      <c r="BQ18" s="24">
        <v>1</v>
      </c>
      <c r="BR18" s="65"/>
      <c r="BS18" s="24">
        <v>1</v>
      </c>
      <c r="BT18" s="65"/>
      <c r="BU18" s="24">
        <v>1</v>
      </c>
      <c r="BV18" s="65"/>
      <c r="BW18" s="24">
        <v>1</v>
      </c>
      <c r="BX18" s="65"/>
      <c r="BY18" s="24">
        <v>1</v>
      </c>
      <c r="BZ18" s="65"/>
      <c r="CA18" s="24">
        <v>1</v>
      </c>
      <c r="CB18" s="65"/>
      <c r="CC18" s="24">
        <v>1</v>
      </c>
      <c r="CD18" s="65"/>
      <c r="CE18" s="24">
        <v>1</v>
      </c>
      <c r="CF18" s="65"/>
      <c r="CG18" s="24"/>
      <c r="CH18" s="65">
        <v>1</v>
      </c>
    </row>
    <row r="19" spans="2:86" s="93" customFormat="1" ht="23.25" customHeight="1" x14ac:dyDescent="0.25">
      <c r="B19" s="92">
        <v>15</v>
      </c>
      <c r="C19" s="406" t="s">
        <v>565</v>
      </c>
      <c r="D19" s="407"/>
      <c r="E19" s="407"/>
      <c r="F19" s="407"/>
      <c r="G19" s="407"/>
      <c r="H19" s="407"/>
      <c r="I19" s="24">
        <v>1</v>
      </c>
      <c r="J19" s="25"/>
      <c r="K19" s="24">
        <v>1</v>
      </c>
      <c r="L19" s="25"/>
      <c r="M19" s="24">
        <v>1</v>
      </c>
      <c r="N19" s="25"/>
      <c r="O19" s="24">
        <v>1</v>
      </c>
      <c r="P19" s="25"/>
      <c r="Q19" s="29">
        <v>1</v>
      </c>
      <c r="R19" s="63"/>
      <c r="S19" s="24">
        <v>1</v>
      </c>
      <c r="T19" s="25"/>
      <c r="U19" s="24">
        <v>1</v>
      </c>
      <c r="V19" s="25"/>
      <c r="W19" s="24">
        <v>1</v>
      </c>
      <c r="X19" s="25"/>
      <c r="Y19" s="24"/>
      <c r="Z19" s="25">
        <v>1</v>
      </c>
      <c r="AA19" s="24">
        <v>1</v>
      </c>
      <c r="AB19" s="25"/>
      <c r="AC19" s="24"/>
      <c r="AD19" s="25">
        <v>1</v>
      </c>
      <c r="AE19" s="24"/>
      <c r="AF19" s="25">
        <v>1</v>
      </c>
      <c r="AG19" s="24"/>
      <c r="AH19" s="25">
        <v>1</v>
      </c>
      <c r="AI19" s="24"/>
      <c r="AJ19" s="25">
        <v>1</v>
      </c>
      <c r="AK19" s="24">
        <v>1</v>
      </c>
      <c r="AL19" s="25"/>
      <c r="AM19" s="24"/>
      <c r="AN19" s="25">
        <v>1</v>
      </c>
      <c r="AO19" s="24">
        <v>1</v>
      </c>
      <c r="AP19" s="25"/>
      <c r="AQ19" s="24">
        <v>1</v>
      </c>
      <c r="AR19" s="25"/>
      <c r="AS19" s="24">
        <v>1</v>
      </c>
      <c r="AT19" s="25"/>
      <c r="AU19" s="30">
        <v>1</v>
      </c>
      <c r="AV19" s="26"/>
      <c r="AW19" s="24">
        <v>1</v>
      </c>
      <c r="AX19" s="25"/>
      <c r="AY19" s="24">
        <v>1</v>
      </c>
      <c r="AZ19" s="25"/>
      <c r="BA19" s="24">
        <v>1</v>
      </c>
      <c r="BB19" s="25"/>
      <c r="BC19" s="24">
        <v>1</v>
      </c>
      <c r="BD19" s="25"/>
      <c r="BE19" s="24"/>
      <c r="BF19" s="25">
        <v>1</v>
      </c>
      <c r="BG19" s="24">
        <v>1</v>
      </c>
      <c r="BH19" s="25"/>
      <c r="BI19" s="24">
        <v>1</v>
      </c>
      <c r="BJ19" s="25"/>
      <c r="BK19" s="24"/>
      <c r="BL19" s="25">
        <v>1</v>
      </c>
      <c r="BM19" s="24"/>
      <c r="BN19" s="25">
        <v>1</v>
      </c>
      <c r="BO19" s="24"/>
      <c r="BP19" s="25">
        <v>1</v>
      </c>
      <c r="BQ19" s="24"/>
      <c r="BR19" s="25">
        <v>1</v>
      </c>
      <c r="BS19" s="24"/>
      <c r="BT19" s="25">
        <v>1</v>
      </c>
      <c r="BU19" s="24">
        <v>1</v>
      </c>
      <c r="BV19" s="25"/>
      <c r="BW19" s="24"/>
      <c r="BX19" s="25">
        <v>1</v>
      </c>
      <c r="BY19" s="24"/>
      <c r="BZ19" s="25">
        <v>1</v>
      </c>
      <c r="CA19" s="24"/>
      <c r="CB19" s="25">
        <v>1</v>
      </c>
      <c r="CC19" s="24"/>
      <c r="CD19" s="25">
        <v>1</v>
      </c>
      <c r="CE19" s="24"/>
      <c r="CF19" s="25">
        <v>1</v>
      </c>
      <c r="CG19" s="24">
        <v>1</v>
      </c>
      <c r="CH19" s="25"/>
    </row>
    <row r="20" spans="2:86" s="93" customFormat="1" ht="23.25" customHeight="1" x14ac:dyDescent="0.25">
      <c r="B20" s="92">
        <v>16</v>
      </c>
      <c r="C20" s="406" t="s">
        <v>566</v>
      </c>
      <c r="D20" s="407"/>
      <c r="E20" s="407"/>
      <c r="F20" s="407"/>
      <c r="G20" s="407"/>
      <c r="H20" s="407"/>
      <c r="I20" s="24"/>
      <c r="J20" s="25">
        <v>1</v>
      </c>
      <c r="K20" s="24"/>
      <c r="L20" s="25">
        <v>1</v>
      </c>
      <c r="M20" s="24">
        <v>1</v>
      </c>
      <c r="N20" s="25"/>
      <c r="O20" s="24"/>
      <c r="P20" s="25">
        <v>1</v>
      </c>
      <c r="Q20" s="29"/>
      <c r="R20" s="63">
        <v>1</v>
      </c>
      <c r="S20" s="24">
        <v>1</v>
      </c>
      <c r="T20" s="25"/>
      <c r="U20" s="24"/>
      <c r="V20" s="25">
        <v>1</v>
      </c>
      <c r="W20" s="24"/>
      <c r="X20" s="25">
        <v>1</v>
      </c>
      <c r="Y20" s="24"/>
      <c r="Z20" s="25">
        <v>1</v>
      </c>
      <c r="AA20" s="24"/>
      <c r="AB20" s="25">
        <v>1</v>
      </c>
      <c r="AC20" s="24"/>
      <c r="AD20" s="25">
        <v>1</v>
      </c>
      <c r="AE20" s="24">
        <v>1</v>
      </c>
      <c r="AF20" s="25"/>
      <c r="AG20" s="24"/>
      <c r="AH20" s="25">
        <v>1</v>
      </c>
      <c r="AI20" s="24">
        <v>1</v>
      </c>
      <c r="AJ20" s="25"/>
      <c r="AK20" s="24">
        <v>1</v>
      </c>
      <c r="AL20" s="25"/>
      <c r="AM20" s="24"/>
      <c r="AN20" s="25">
        <v>1</v>
      </c>
      <c r="AO20" s="24">
        <v>1</v>
      </c>
      <c r="AP20" s="25"/>
      <c r="AQ20" s="24">
        <v>1</v>
      </c>
      <c r="AR20" s="25"/>
      <c r="AS20" s="24">
        <v>1</v>
      </c>
      <c r="AT20" s="25"/>
      <c r="AU20" s="30">
        <v>1</v>
      </c>
      <c r="AV20" s="26"/>
      <c r="AW20" s="24"/>
      <c r="AX20" s="25">
        <v>1</v>
      </c>
      <c r="AY20" s="24"/>
      <c r="AZ20" s="25">
        <v>1</v>
      </c>
      <c r="BA20" s="24"/>
      <c r="BB20" s="25">
        <v>1</v>
      </c>
      <c r="BC20" s="24"/>
      <c r="BD20" s="25">
        <v>1</v>
      </c>
      <c r="BE20" s="24"/>
      <c r="BF20" s="25">
        <v>1</v>
      </c>
      <c r="BG20" s="24">
        <v>1</v>
      </c>
      <c r="BH20" s="25"/>
      <c r="BI20" s="24"/>
      <c r="BJ20" s="25">
        <v>1</v>
      </c>
      <c r="BK20" s="24">
        <v>1</v>
      </c>
      <c r="BL20" s="25"/>
      <c r="BM20" s="24"/>
      <c r="BN20" s="25">
        <v>1</v>
      </c>
      <c r="BO20" s="24"/>
      <c r="BP20" s="25">
        <v>1</v>
      </c>
      <c r="BQ20" s="24"/>
      <c r="BR20" s="25">
        <v>1</v>
      </c>
      <c r="BS20" s="24"/>
      <c r="BT20" s="25">
        <v>1</v>
      </c>
      <c r="BU20" s="24"/>
      <c r="BV20" s="25">
        <v>1</v>
      </c>
      <c r="BW20" s="24"/>
      <c r="BX20" s="25">
        <v>1</v>
      </c>
      <c r="BY20" s="24"/>
      <c r="BZ20" s="25">
        <v>1</v>
      </c>
      <c r="CA20" s="24"/>
      <c r="CB20" s="25">
        <v>1</v>
      </c>
      <c r="CC20" s="24"/>
      <c r="CD20" s="25">
        <v>1</v>
      </c>
      <c r="CE20" s="24"/>
      <c r="CF20" s="25">
        <v>1</v>
      </c>
      <c r="CG20" s="24">
        <v>1</v>
      </c>
      <c r="CH20" s="25"/>
    </row>
    <row r="21" spans="2:86" s="93" customFormat="1" ht="23.25" customHeight="1" x14ac:dyDescent="0.25">
      <c r="B21" s="92">
        <v>17</v>
      </c>
      <c r="C21" s="406" t="s">
        <v>567</v>
      </c>
      <c r="D21" s="407"/>
      <c r="E21" s="407"/>
      <c r="F21" s="407"/>
      <c r="G21" s="407"/>
      <c r="H21" s="407"/>
      <c r="I21" s="24"/>
      <c r="J21" s="25">
        <v>1</v>
      </c>
      <c r="K21" s="24"/>
      <c r="L21" s="25">
        <v>1</v>
      </c>
      <c r="M21" s="24"/>
      <c r="N21" s="25">
        <v>1</v>
      </c>
      <c r="O21" s="24">
        <v>1</v>
      </c>
      <c r="P21" s="25"/>
      <c r="Q21" s="29">
        <v>1</v>
      </c>
      <c r="R21" s="63"/>
      <c r="S21" s="24">
        <v>1</v>
      </c>
      <c r="T21" s="25"/>
      <c r="U21" s="24">
        <v>1</v>
      </c>
      <c r="V21" s="25"/>
      <c r="W21" s="24"/>
      <c r="X21" s="25">
        <v>1</v>
      </c>
      <c r="Y21" s="24"/>
      <c r="Z21" s="25">
        <v>1</v>
      </c>
      <c r="AA21" s="24">
        <v>1</v>
      </c>
      <c r="AB21" s="25"/>
      <c r="AC21" s="24"/>
      <c r="AD21" s="25">
        <v>1</v>
      </c>
      <c r="AE21" s="24">
        <v>1</v>
      </c>
      <c r="AF21" s="25"/>
      <c r="AG21" s="24"/>
      <c r="AH21" s="25">
        <v>1</v>
      </c>
      <c r="AI21" s="24">
        <v>1</v>
      </c>
      <c r="AJ21" s="25"/>
      <c r="AK21" s="24">
        <v>1</v>
      </c>
      <c r="AL21" s="25"/>
      <c r="AM21" s="24"/>
      <c r="AN21" s="25">
        <v>1</v>
      </c>
      <c r="AO21" s="24">
        <v>1</v>
      </c>
      <c r="AP21" s="25"/>
      <c r="AQ21" s="24">
        <v>1</v>
      </c>
      <c r="AR21" s="25"/>
      <c r="AS21" s="24">
        <v>1</v>
      </c>
      <c r="AT21" s="25"/>
      <c r="AU21" s="30">
        <v>1</v>
      </c>
      <c r="AV21" s="26"/>
      <c r="AW21" s="24">
        <v>1</v>
      </c>
      <c r="AX21" s="25"/>
      <c r="AY21" s="24">
        <v>1</v>
      </c>
      <c r="AZ21" s="25"/>
      <c r="BA21" s="24">
        <v>1</v>
      </c>
      <c r="BB21" s="25"/>
      <c r="BC21" s="24">
        <v>1</v>
      </c>
      <c r="BD21" s="25"/>
      <c r="BE21" s="24"/>
      <c r="BF21" s="25">
        <v>1</v>
      </c>
      <c r="BG21" s="24">
        <v>1</v>
      </c>
      <c r="BH21" s="25"/>
      <c r="BI21" s="24">
        <v>1</v>
      </c>
      <c r="BJ21" s="25"/>
      <c r="BK21" s="24"/>
      <c r="BL21" s="25">
        <v>1</v>
      </c>
      <c r="BM21" s="24"/>
      <c r="BN21" s="25">
        <v>1</v>
      </c>
      <c r="BO21" s="24"/>
      <c r="BP21" s="25">
        <v>1</v>
      </c>
      <c r="BQ21" s="24"/>
      <c r="BR21" s="25">
        <v>1</v>
      </c>
      <c r="BS21" s="24">
        <v>1</v>
      </c>
      <c r="BT21" s="25"/>
      <c r="BU21" s="24"/>
      <c r="BV21" s="25">
        <v>1</v>
      </c>
      <c r="BW21" s="24"/>
      <c r="BX21" s="25">
        <v>1</v>
      </c>
      <c r="BY21" s="24"/>
      <c r="BZ21" s="25">
        <v>1</v>
      </c>
      <c r="CA21" s="24"/>
      <c r="CB21" s="25">
        <v>1</v>
      </c>
      <c r="CC21" s="24"/>
      <c r="CD21" s="25">
        <v>1</v>
      </c>
      <c r="CE21" s="24"/>
      <c r="CF21" s="25">
        <v>1</v>
      </c>
      <c r="CG21" s="24">
        <v>1</v>
      </c>
      <c r="CH21" s="25"/>
    </row>
    <row r="22" spans="2:86" s="93" customFormat="1" ht="23.25" customHeight="1" x14ac:dyDescent="0.25">
      <c r="B22" s="92">
        <v>18</v>
      </c>
      <c r="C22" s="406" t="s">
        <v>568</v>
      </c>
      <c r="D22" s="407"/>
      <c r="E22" s="407"/>
      <c r="F22" s="407"/>
      <c r="G22" s="407"/>
      <c r="H22" s="407"/>
      <c r="I22" s="24"/>
      <c r="J22" s="25">
        <v>1</v>
      </c>
      <c r="K22" s="24"/>
      <c r="L22" s="25">
        <v>1</v>
      </c>
      <c r="M22" s="24"/>
      <c r="N22" s="25">
        <v>1</v>
      </c>
      <c r="O22" s="24">
        <v>1</v>
      </c>
      <c r="P22" s="25"/>
      <c r="Q22" s="29">
        <v>1</v>
      </c>
      <c r="R22" s="63"/>
      <c r="S22" s="24">
        <v>1</v>
      </c>
      <c r="T22" s="25"/>
      <c r="U22" s="24">
        <v>1</v>
      </c>
      <c r="V22" s="25"/>
      <c r="W22" s="24"/>
      <c r="X22" s="25">
        <v>1</v>
      </c>
      <c r="Y22" s="24"/>
      <c r="Z22" s="25">
        <v>1</v>
      </c>
      <c r="AA22" s="24"/>
      <c r="AB22" s="25">
        <v>1</v>
      </c>
      <c r="AC22" s="24"/>
      <c r="AD22" s="25">
        <v>1</v>
      </c>
      <c r="AE22" s="24"/>
      <c r="AF22" s="25">
        <v>1</v>
      </c>
      <c r="AG22" s="24"/>
      <c r="AH22" s="25">
        <v>1</v>
      </c>
      <c r="AI22" s="24"/>
      <c r="AJ22" s="25">
        <v>1</v>
      </c>
      <c r="AK22" s="24">
        <v>1</v>
      </c>
      <c r="AL22" s="25"/>
      <c r="AM22" s="24"/>
      <c r="AN22" s="25">
        <v>1</v>
      </c>
      <c r="AO22" s="24">
        <v>1</v>
      </c>
      <c r="AP22" s="25"/>
      <c r="AQ22" s="24">
        <v>1</v>
      </c>
      <c r="AR22" s="25"/>
      <c r="AS22" s="24">
        <v>1</v>
      </c>
      <c r="AT22" s="25"/>
      <c r="AU22" s="30">
        <v>1</v>
      </c>
      <c r="AV22" s="26"/>
      <c r="AW22" s="24">
        <v>1</v>
      </c>
      <c r="AX22" s="25"/>
      <c r="AY22" s="24">
        <v>1</v>
      </c>
      <c r="AZ22" s="25"/>
      <c r="BA22" s="24">
        <v>1</v>
      </c>
      <c r="BB22" s="25"/>
      <c r="BC22" s="24">
        <v>1</v>
      </c>
      <c r="BD22" s="25"/>
      <c r="BE22" s="24"/>
      <c r="BF22" s="25">
        <v>1</v>
      </c>
      <c r="BG22" s="24">
        <v>1</v>
      </c>
      <c r="BH22" s="25"/>
      <c r="BI22" s="24"/>
      <c r="BJ22" s="25">
        <v>1</v>
      </c>
      <c r="BK22" s="24"/>
      <c r="BL22" s="25">
        <v>1</v>
      </c>
      <c r="BM22" s="24"/>
      <c r="BN22" s="25">
        <v>1</v>
      </c>
      <c r="BO22" s="24"/>
      <c r="BP22" s="25">
        <v>1</v>
      </c>
      <c r="BQ22" s="24"/>
      <c r="BR22" s="25">
        <v>1</v>
      </c>
      <c r="BS22" s="24"/>
      <c r="BT22" s="25">
        <v>1</v>
      </c>
      <c r="BU22" s="24"/>
      <c r="BV22" s="25">
        <v>1</v>
      </c>
      <c r="BW22" s="24"/>
      <c r="BX22" s="25">
        <v>1</v>
      </c>
      <c r="BY22" s="24"/>
      <c r="BZ22" s="25">
        <v>1</v>
      </c>
      <c r="CA22" s="24"/>
      <c r="CB22" s="25">
        <v>1</v>
      </c>
      <c r="CC22" s="24"/>
      <c r="CD22" s="25">
        <v>1</v>
      </c>
      <c r="CE22" s="24"/>
      <c r="CF22" s="25">
        <v>1</v>
      </c>
      <c r="CG22" s="24"/>
      <c r="CH22" s="25">
        <v>1</v>
      </c>
    </row>
    <row r="23" spans="2:86" s="93" customFormat="1" ht="23.25" customHeight="1" x14ac:dyDescent="0.25">
      <c r="B23" s="92">
        <v>19</v>
      </c>
      <c r="C23" s="406" t="s">
        <v>569</v>
      </c>
      <c r="D23" s="407"/>
      <c r="E23" s="407"/>
      <c r="F23" s="407"/>
      <c r="G23" s="407"/>
      <c r="H23" s="407"/>
      <c r="I23" s="24"/>
      <c r="J23" s="25">
        <v>1</v>
      </c>
      <c r="K23" s="24"/>
      <c r="L23" s="25">
        <v>1</v>
      </c>
      <c r="M23" s="24"/>
      <c r="N23" s="25">
        <v>1</v>
      </c>
      <c r="O23" s="24"/>
      <c r="P23" s="25">
        <v>1</v>
      </c>
      <c r="Q23" s="29"/>
      <c r="R23" s="63">
        <v>1</v>
      </c>
      <c r="S23" s="24"/>
      <c r="T23" s="25">
        <v>1</v>
      </c>
      <c r="U23" s="24"/>
      <c r="V23" s="25">
        <v>1</v>
      </c>
      <c r="W23" s="24"/>
      <c r="X23" s="25">
        <v>1</v>
      </c>
      <c r="Y23" s="24"/>
      <c r="Z23" s="25">
        <v>1</v>
      </c>
      <c r="AA23" s="24"/>
      <c r="AB23" s="25">
        <v>1</v>
      </c>
      <c r="AC23" s="24"/>
      <c r="AD23" s="25">
        <v>1</v>
      </c>
      <c r="AE23" s="24"/>
      <c r="AF23" s="25">
        <v>1</v>
      </c>
      <c r="AG23" s="24"/>
      <c r="AH23" s="25">
        <v>1</v>
      </c>
      <c r="AI23" s="24"/>
      <c r="AJ23" s="25">
        <v>1</v>
      </c>
      <c r="AK23" s="24"/>
      <c r="AL23" s="25">
        <v>1</v>
      </c>
      <c r="AM23" s="24"/>
      <c r="AN23" s="25">
        <v>1</v>
      </c>
      <c r="AO23" s="24"/>
      <c r="AP23" s="25">
        <v>1</v>
      </c>
      <c r="AQ23" s="24"/>
      <c r="AR23" s="25">
        <v>1</v>
      </c>
      <c r="AS23" s="24"/>
      <c r="AT23" s="25">
        <v>1</v>
      </c>
      <c r="AU23" s="30">
        <v>1</v>
      </c>
      <c r="AV23" s="25"/>
      <c r="AW23" s="24"/>
      <c r="AX23" s="25">
        <v>1</v>
      </c>
      <c r="AY23" s="24"/>
      <c r="AZ23" s="25">
        <v>1</v>
      </c>
      <c r="BA23" s="24"/>
      <c r="BB23" s="25">
        <v>1</v>
      </c>
      <c r="BC23" s="24"/>
      <c r="BD23" s="25">
        <v>1</v>
      </c>
      <c r="BE23" s="24"/>
      <c r="BF23" s="25">
        <v>1</v>
      </c>
      <c r="BG23" s="24"/>
      <c r="BH23" s="25">
        <v>1</v>
      </c>
      <c r="BI23" s="24"/>
      <c r="BJ23" s="25">
        <v>1</v>
      </c>
      <c r="BK23" s="24"/>
      <c r="BL23" s="25">
        <v>1</v>
      </c>
      <c r="BM23" s="24"/>
      <c r="BN23" s="25">
        <v>1</v>
      </c>
      <c r="BO23" s="24"/>
      <c r="BP23" s="25">
        <v>1</v>
      </c>
      <c r="BQ23" s="24"/>
      <c r="BR23" s="25">
        <v>1</v>
      </c>
      <c r="BS23" s="24"/>
      <c r="BT23" s="25">
        <v>1</v>
      </c>
      <c r="BU23" s="24"/>
      <c r="BV23" s="25">
        <v>1</v>
      </c>
      <c r="BW23" s="24"/>
      <c r="BX23" s="25">
        <v>1</v>
      </c>
      <c r="BY23" s="24"/>
      <c r="BZ23" s="25">
        <v>1</v>
      </c>
      <c r="CA23" s="24"/>
      <c r="CB23" s="25">
        <v>1</v>
      </c>
      <c r="CC23" s="24"/>
      <c r="CD23" s="25">
        <v>1</v>
      </c>
      <c r="CE23" s="24"/>
      <c r="CF23" s="25">
        <v>1</v>
      </c>
      <c r="CG23" s="24">
        <v>1</v>
      </c>
      <c r="CH23" s="25"/>
    </row>
    <row r="24" spans="2:86" s="93" customFormat="1" ht="23.25" customHeight="1" x14ac:dyDescent="0.25">
      <c r="B24" s="92">
        <v>20</v>
      </c>
      <c r="C24" s="406" t="s">
        <v>570</v>
      </c>
      <c r="D24" s="407"/>
      <c r="E24" s="407"/>
      <c r="F24" s="407"/>
      <c r="G24" s="407"/>
      <c r="H24" s="407"/>
      <c r="I24" s="24"/>
      <c r="J24" s="25">
        <v>1</v>
      </c>
      <c r="K24" s="24"/>
      <c r="L24" s="25">
        <v>1</v>
      </c>
      <c r="M24" s="24"/>
      <c r="N24" s="25">
        <v>1</v>
      </c>
      <c r="O24" s="24"/>
      <c r="P24" s="25">
        <v>1</v>
      </c>
      <c r="Q24" s="29"/>
      <c r="R24" s="63">
        <v>1</v>
      </c>
      <c r="S24" s="24"/>
      <c r="T24" s="25">
        <v>1</v>
      </c>
      <c r="U24" s="24"/>
      <c r="V24" s="25">
        <v>1</v>
      </c>
      <c r="W24" s="24"/>
      <c r="X24" s="25">
        <v>1</v>
      </c>
      <c r="Y24" s="24"/>
      <c r="Z24" s="25">
        <v>1</v>
      </c>
      <c r="AA24" s="24"/>
      <c r="AB24" s="25">
        <v>1</v>
      </c>
      <c r="AC24" s="24"/>
      <c r="AD24" s="25">
        <v>1</v>
      </c>
      <c r="AE24" s="24"/>
      <c r="AF24" s="25">
        <v>1</v>
      </c>
      <c r="AG24" s="24"/>
      <c r="AH24" s="25">
        <v>1</v>
      </c>
      <c r="AI24" s="24"/>
      <c r="AJ24" s="25">
        <v>1</v>
      </c>
      <c r="AK24" s="24"/>
      <c r="AL24" s="25">
        <v>1</v>
      </c>
      <c r="AM24" s="24"/>
      <c r="AN24" s="25">
        <v>1</v>
      </c>
      <c r="AO24" s="24"/>
      <c r="AP24" s="25">
        <v>1</v>
      </c>
      <c r="AQ24" s="24"/>
      <c r="AR24" s="25">
        <v>1</v>
      </c>
      <c r="AS24" s="24"/>
      <c r="AT24" s="25">
        <v>1</v>
      </c>
      <c r="AU24" s="29"/>
      <c r="AV24" s="25">
        <v>1</v>
      </c>
      <c r="AW24" s="24"/>
      <c r="AX24" s="25">
        <v>1</v>
      </c>
      <c r="AY24" s="24"/>
      <c r="AZ24" s="25">
        <v>1</v>
      </c>
      <c r="BA24" s="24"/>
      <c r="BB24" s="25">
        <v>1</v>
      </c>
      <c r="BC24" s="24"/>
      <c r="BD24" s="25">
        <v>1</v>
      </c>
      <c r="BE24" s="24"/>
      <c r="BF24" s="25">
        <v>1</v>
      </c>
      <c r="BG24" s="24"/>
      <c r="BH24" s="25">
        <v>1</v>
      </c>
      <c r="BI24" s="24"/>
      <c r="BJ24" s="25">
        <v>1</v>
      </c>
      <c r="BK24" s="24"/>
      <c r="BL24" s="25">
        <v>1</v>
      </c>
      <c r="BM24" s="24"/>
      <c r="BN24" s="25">
        <v>1</v>
      </c>
      <c r="BO24" s="24"/>
      <c r="BP24" s="25">
        <v>1</v>
      </c>
      <c r="BQ24" s="24"/>
      <c r="BR24" s="25">
        <v>1</v>
      </c>
      <c r="BS24" s="24"/>
      <c r="BT24" s="25">
        <v>1</v>
      </c>
      <c r="BU24" s="24"/>
      <c r="BV24" s="25">
        <v>1</v>
      </c>
      <c r="BW24" s="24"/>
      <c r="BX24" s="25">
        <v>1</v>
      </c>
      <c r="BY24" s="24"/>
      <c r="BZ24" s="25">
        <v>1</v>
      </c>
      <c r="CA24" s="24"/>
      <c r="CB24" s="25">
        <v>1</v>
      </c>
      <c r="CC24" s="24"/>
      <c r="CD24" s="25">
        <v>1</v>
      </c>
      <c r="CE24" s="24"/>
      <c r="CF24" s="25">
        <v>1</v>
      </c>
      <c r="CG24" s="24"/>
      <c r="CH24" s="25">
        <v>1</v>
      </c>
    </row>
    <row r="25" spans="2:86" ht="12" thickBot="1" x14ac:dyDescent="0.2">
      <c r="C25" s="408" t="s">
        <v>571</v>
      </c>
      <c r="D25" s="409"/>
      <c r="E25" s="408" t="s">
        <v>572</v>
      </c>
      <c r="F25" s="418"/>
      <c r="G25" s="418"/>
      <c r="H25" s="418"/>
      <c r="I25" s="27">
        <f t="shared" ref="I25:V25" si="0">SUM(I5:I24)</f>
        <v>8</v>
      </c>
      <c r="J25" s="28">
        <f t="shared" si="0"/>
        <v>12</v>
      </c>
      <c r="K25" s="27">
        <f t="shared" si="0"/>
        <v>8</v>
      </c>
      <c r="L25" s="28">
        <f t="shared" si="0"/>
        <v>12</v>
      </c>
      <c r="M25" s="27">
        <f t="shared" si="0"/>
        <v>10</v>
      </c>
      <c r="N25" s="28">
        <f t="shared" si="0"/>
        <v>10</v>
      </c>
      <c r="O25" s="27">
        <f t="shared" si="0"/>
        <v>16</v>
      </c>
      <c r="P25" s="28">
        <f t="shared" si="0"/>
        <v>4</v>
      </c>
      <c r="Q25" s="31">
        <f t="shared" si="0"/>
        <v>15</v>
      </c>
      <c r="R25" s="64">
        <f t="shared" si="0"/>
        <v>5</v>
      </c>
      <c r="S25" s="27">
        <f t="shared" si="0"/>
        <v>16</v>
      </c>
      <c r="T25" s="28">
        <f t="shared" si="0"/>
        <v>4</v>
      </c>
      <c r="U25" s="27">
        <f t="shared" si="0"/>
        <v>13</v>
      </c>
      <c r="V25" s="28">
        <f t="shared" si="0"/>
        <v>7</v>
      </c>
      <c r="W25" s="27">
        <f t="shared" ref="W25:BN25" si="1">SUM(W5:W24)</f>
        <v>13</v>
      </c>
      <c r="X25" s="28">
        <f t="shared" si="1"/>
        <v>7</v>
      </c>
      <c r="Y25" s="27">
        <f t="shared" si="1"/>
        <v>7</v>
      </c>
      <c r="Z25" s="28">
        <f t="shared" si="1"/>
        <v>13</v>
      </c>
      <c r="AA25" s="27">
        <f t="shared" si="1"/>
        <v>12</v>
      </c>
      <c r="AB25" s="28">
        <f t="shared" si="1"/>
        <v>8</v>
      </c>
      <c r="AC25" s="27">
        <f t="shared" si="1"/>
        <v>9</v>
      </c>
      <c r="AD25" s="28">
        <f t="shared" si="1"/>
        <v>11</v>
      </c>
      <c r="AE25" s="27">
        <f t="shared" si="1"/>
        <v>11</v>
      </c>
      <c r="AF25" s="28">
        <f t="shared" si="1"/>
        <v>9</v>
      </c>
      <c r="AG25" s="27">
        <f t="shared" si="1"/>
        <v>9</v>
      </c>
      <c r="AH25" s="28">
        <f t="shared" si="1"/>
        <v>11</v>
      </c>
      <c r="AI25" s="27">
        <f t="shared" si="1"/>
        <v>10</v>
      </c>
      <c r="AJ25" s="28">
        <f t="shared" si="1"/>
        <v>10</v>
      </c>
      <c r="AK25" s="27">
        <f t="shared" si="1"/>
        <v>16</v>
      </c>
      <c r="AL25" s="28">
        <f t="shared" si="1"/>
        <v>4</v>
      </c>
      <c r="AM25" s="27">
        <f t="shared" si="1"/>
        <v>6</v>
      </c>
      <c r="AN25" s="28">
        <f t="shared" si="1"/>
        <v>14</v>
      </c>
      <c r="AO25" s="27">
        <f t="shared" si="1"/>
        <v>17</v>
      </c>
      <c r="AP25" s="28">
        <f t="shared" si="1"/>
        <v>3</v>
      </c>
      <c r="AQ25" s="27">
        <f t="shared" si="1"/>
        <v>15</v>
      </c>
      <c r="AR25" s="28">
        <f t="shared" si="1"/>
        <v>5</v>
      </c>
      <c r="AS25" s="27">
        <f t="shared" si="1"/>
        <v>17</v>
      </c>
      <c r="AT25" s="28">
        <f t="shared" si="1"/>
        <v>3</v>
      </c>
      <c r="AU25" s="31">
        <f t="shared" si="1"/>
        <v>15</v>
      </c>
      <c r="AV25" s="28">
        <f t="shared" si="1"/>
        <v>5</v>
      </c>
      <c r="AW25" s="27">
        <f t="shared" si="1"/>
        <v>14</v>
      </c>
      <c r="AX25" s="28">
        <f t="shared" si="1"/>
        <v>6</v>
      </c>
      <c r="AY25" s="27">
        <f t="shared" si="1"/>
        <v>9</v>
      </c>
      <c r="AZ25" s="28">
        <f t="shared" si="1"/>
        <v>11</v>
      </c>
      <c r="BA25" s="27">
        <f t="shared" si="1"/>
        <v>15</v>
      </c>
      <c r="BB25" s="28">
        <f t="shared" si="1"/>
        <v>5</v>
      </c>
      <c r="BC25" s="27">
        <f t="shared" si="1"/>
        <v>14</v>
      </c>
      <c r="BD25" s="28">
        <f t="shared" si="1"/>
        <v>6</v>
      </c>
      <c r="BE25" s="27">
        <f t="shared" si="1"/>
        <v>3</v>
      </c>
      <c r="BF25" s="28">
        <f t="shared" si="1"/>
        <v>17</v>
      </c>
      <c r="BG25" s="27">
        <f t="shared" si="1"/>
        <v>17</v>
      </c>
      <c r="BH25" s="28">
        <f t="shared" si="1"/>
        <v>3</v>
      </c>
      <c r="BI25" s="27">
        <f t="shared" si="1"/>
        <v>14</v>
      </c>
      <c r="BJ25" s="28">
        <f t="shared" si="1"/>
        <v>6</v>
      </c>
      <c r="BK25" s="27">
        <f t="shared" si="1"/>
        <v>13</v>
      </c>
      <c r="BL25" s="28">
        <f t="shared" si="1"/>
        <v>7</v>
      </c>
      <c r="BM25" s="27">
        <f t="shared" si="1"/>
        <v>12</v>
      </c>
      <c r="BN25" s="28">
        <f t="shared" si="1"/>
        <v>8</v>
      </c>
      <c r="BO25" s="27">
        <f t="shared" ref="BO25:CF25" si="2">SUM(BO5:BO24)</f>
        <v>10</v>
      </c>
      <c r="BP25" s="28">
        <f t="shared" si="2"/>
        <v>10</v>
      </c>
      <c r="BQ25" s="27">
        <f t="shared" si="2"/>
        <v>9</v>
      </c>
      <c r="BR25" s="28">
        <f t="shared" si="2"/>
        <v>11</v>
      </c>
      <c r="BS25" s="27">
        <f t="shared" si="2"/>
        <v>5</v>
      </c>
      <c r="BT25" s="28">
        <f t="shared" si="2"/>
        <v>15</v>
      </c>
      <c r="BU25" s="27">
        <f t="shared" si="2"/>
        <v>12</v>
      </c>
      <c r="BV25" s="28">
        <f t="shared" si="2"/>
        <v>8</v>
      </c>
      <c r="BW25" s="27">
        <f t="shared" si="2"/>
        <v>9</v>
      </c>
      <c r="BX25" s="28">
        <f t="shared" si="2"/>
        <v>11</v>
      </c>
      <c r="BY25" s="27">
        <f t="shared" si="2"/>
        <v>11</v>
      </c>
      <c r="BZ25" s="28">
        <f t="shared" si="2"/>
        <v>9</v>
      </c>
      <c r="CA25" s="27">
        <f t="shared" si="2"/>
        <v>9</v>
      </c>
      <c r="CB25" s="28">
        <f t="shared" si="2"/>
        <v>11</v>
      </c>
      <c r="CC25" s="27">
        <f t="shared" si="2"/>
        <v>11</v>
      </c>
      <c r="CD25" s="28">
        <f t="shared" si="2"/>
        <v>9</v>
      </c>
      <c r="CE25" s="27">
        <f t="shared" si="2"/>
        <v>11</v>
      </c>
      <c r="CF25" s="28">
        <f t="shared" si="2"/>
        <v>9</v>
      </c>
      <c r="CG25" s="27">
        <f t="shared" ref="CG25:CH25" si="3">SUM(CG5:CG24)</f>
        <v>14</v>
      </c>
      <c r="CH25" s="28">
        <f t="shared" si="3"/>
        <v>6</v>
      </c>
    </row>
    <row r="26" spans="2:86" x14ac:dyDescent="0.15">
      <c r="C26" s="420" t="s">
        <v>573</v>
      </c>
      <c r="D26" s="420"/>
      <c r="E26" s="420"/>
      <c r="F26" s="420"/>
      <c r="G26" s="420"/>
      <c r="H26" s="413"/>
      <c r="I26" s="33">
        <f>+I25</f>
        <v>8</v>
      </c>
      <c r="J26" s="33"/>
      <c r="K26" s="32">
        <f>+K25</f>
        <v>8</v>
      </c>
      <c r="L26" s="33"/>
      <c r="M26" s="32">
        <f>+M25</f>
        <v>10</v>
      </c>
      <c r="N26" s="33"/>
      <c r="O26" s="32">
        <f>+O25</f>
        <v>16</v>
      </c>
      <c r="P26" s="33"/>
      <c r="Q26" s="32">
        <f>+Q25</f>
        <v>15</v>
      </c>
      <c r="R26" s="33"/>
      <c r="S26" s="416">
        <v>16</v>
      </c>
      <c r="T26" s="417"/>
      <c r="U26" s="32">
        <f>+U25</f>
        <v>13</v>
      </c>
      <c r="V26" s="33"/>
      <c r="W26" s="32">
        <f>+W25</f>
        <v>13</v>
      </c>
      <c r="X26" s="33"/>
      <c r="Y26" s="32">
        <f>+Y25</f>
        <v>7</v>
      </c>
      <c r="Z26" s="33"/>
      <c r="AA26" s="32">
        <f t="shared" ref="AA26" si="4">+AA25</f>
        <v>12</v>
      </c>
      <c r="AB26" s="33"/>
      <c r="AC26" s="32">
        <f t="shared" ref="AC26" si="5">+AC25</f>
        <v>9</v>
      </c>
      <c r="AD26" s="33"/>
      <c r="AE26" s="32">
        <f t="shared" ref="AE26" si="6">+AE25</f>
        <v>11</v>
      </c>
      <c r="AF26" s="33"/>
      <c r="AG26" s="32">
        <f t="shared" ref="AG26" si="7">+AG25</f>
        <v>9</v>
      </c>
      <c r="AH26" s="33"/>
      <c r="AI26" s="32">
        <f t="shared" ref="AI26" si="8">+AI25</f>
        <v>10</v>
      </c>
      <c r="AJ26" s="33"/>
      <c r="AK26" s="32">
        <f t="shared" ref="AK26" si="9">+AK25</f>
        <v>16</v>
      </c>
      <c r="AL26" s="33"/>
      <c r="AM26" s="32">
        <f t="shared" ref="AM26" si="10">+AM25</f>
        <v>6</v>
      </c>
      <c r="AN26" s="33"/>
      <c r="AO26" s="32">
        <f t="shared" ref="AO26" si="11">+AO25</f>
        <v>17</v>
      </c>
      <c r="AP26" s="33"/>
      <c r="AQ26" s="32">
        <f t="shared" ref="AQ26" si="12">+AQ25</f>
        <v>15</v>
      </c>
      <c r="AR26" s="33"/>
      <c r="AS26" s="32">
        <f>+AS25</f>
        <v>17</v>
      </c>
      <c r="AT26" s="33"/>
      <c r="AU26" s="32">
        <f>+AU25</f>
        <v>15</v>
      </c>
      <c r="AV26" s="33"/>
      <c r="AW26" s="33">
        <f t="shared" ref="AW26" si="13">+AW25</f>
        <v>14</v>
      </c>
      <c r="AX26" s="33"/>
      <c r="AY26" s="33">
        <f t="shared" ref="AY26" si="14">+AY25</f>
        <v>9</v>
      </c>
      <c r="AZ26" s="33"/>
      <c r="BA26" s="33">
        <f t="shared" ref="BA26" si="15">+BA25</f>
        <v>15</v>
      </c>
      <c r="BB26" s="33"/>
      <c r="BC26" s="33">
        <f t="shared" ref="BC26" si="16">+BC25</f>
        <v>14</v>
      </c>
      <c r="BD26" s="33"/>
      <c r="BE26" s="33">
        <f t="shared" ref="BE26" si="17">+BE25</f>
        <v>3</v>
      </c>
      <c r="BF26" s="33"/>
      <c r="BG26" s="33">
        <f t="shared" ref="BG26" si="18">+BG25</f>
        <v>17</v>
      </c>
      <c r="BH26" s="33"/>
      <c r="BI26" s="33">
        <f t="shared" ref="BI26" si="19">+BI25</f>
        <v>14</v>
      </c>
      <c r="BJ26" s="33"/>
      <c r="BK26" s="33">
        <f t="shared" ref="BK26" si="20">+BK25</f>
        <v>13</v>
      </c>
      <c r="BL26" s="33"/>
      <c r="BM26" s="33">
        <f t="shared" ref="BM26:BO26" si="21">+BM25</f>
        <v>12</v>
      </c>
      <c r="BN26" s="33"/>
      <c r="BO26" s="33">
        <f t="shared" si="21"/>
        <v>10</v>
      </c>
      <c r="BP26" s="33"/>
      <c r="BQ26" s="33">
        <f t="shared" ref="BQ26" si="22">+BQ25</f>
        <v>9</v>
      </c>
      <c r="BR26" s="33"/>
      <c r="BS26" s="33">
        <f t="shared" ref="BS26" si="23">+BS25</f>
        <v>5</v>
      </c>
      <c r="BT26" s="33"/>
      <c r="BU26" s="33">
        <f t="shared" ref="BU26" si="24">+BU25</f>
        <v>12</v>
      </c>
      <c r="BV26" s="33"/>
      <c r="BW26" s="33">
        <f t="shared" ref="BW26" si="25">+BW25</f>
        <v>9</v>
      </c>
      <c r="BX26" s="33"/>
      <c r="BY26" s="33">
        <f t="shared" ref="BY26" si="26">+BY25</f>
        <v>11</v>
      </c>
      <c r="BZ26" s="33"/>
      <c r="CA26" s="33">
        <f t="shared" ref="CA26" si="27">+CA25</f>
        <v>9</v>
      </c>
      <c r="CB26" s="33"/>
      <c r="CC26" s="33">
        <f t="shared" ref="CC26" si="28">+CC25</f>
        <v>11</v>
      </c>
      <c r="CD26" s="33"/>
      <c r="CE26" s="33">
        <f t="shared" ref="CE26:CG26" si="29">+CE25</f>
        <v>11</v>
      </c>
      <c r="CF26" s="33"/>
      <c r="CG26" s="33">
        <f t="shared" si="29"/>
        <v>14</v>
      </c>
      <c r="CH26" s="33"/>
    </row>
    <row r="27" spans="2:86" x14ac:dyDescent="0.15">
      <c r="C27" s="413" t="s">
        <v>574</v>
      </c>
      <c r="D27" s="414"/>
      <c r="E27" s="414"/>
      <c r="F27" s="414"/>
      <c r="G27" s="414"/>
      <c r="H27" s="414"/>
      <c r="I27" s="34" t="str">
        <f>IF(I26&lt;=0,"Leve",IF(I26&lt;=0,"Menor",IF(I26&lt;=5,"Moderado",IF(I26&lt;=11,"Mayor","Catastrofico"))))</f>
        <v>Mayor</v>
      </c>
      <c r="J27" s="35"/>
      <c r="K27" s="34" t="str">
        <f>IF(K26&lt;=0,"Leve",IF(K26&lt;=0,"Menor",IF(K26&lt;=5,"Moderado",IF(K26&lt;=11,"Mayor","Catastrofico"))))</f>
        <v>Mayor</v>
      </c>
      <c r="L27" s="35"/>
      <c r="M27" s="34" t="str">
        <f>IF(M26&lt;=0,"Leve",IF(M26&lt;=0,"Menor",IF(M26&lt;=5,"Moderado",IF(M26&lt;=11,"Mayor","Catastrófico"))))</f>
        <v>Mayor</v>
      </c>
      <c r="N27" s="35"/>
      <c r="O27" s="34" t="str">
        <f>IF(O26&lt;=0,"Leve",IF(O26&lt;=0,"Menor",IF(O26&lt;=5,"Moderado",IF(O26&lt;=11,"Mayor","Catastrófico"))))</f>
        <v>Catastrófico</v>
      </c>
      <c r="P27" s="35"/>
      <c r="Q27" s="34" t="str">
        <f>IF(Q26&lt;=0,"Leve",IF(Q26&lt;=0,"Menor",IF(Q26&lt;=5,"Moderado",IF(Q26&lt;=11,"Mayor","Catastrófico"))))</f>
        <v>Catastrófico</v>
      </c>
      <c r="R27" s="35"/>
      <c r="S27" s="34" t="str">
        <f>IF(S26&lt;=0,"Leve",IF(S26&lt;=0,"Menor",IF(S26&lt;=5,"Moderado",IF(S26&lt;=11,"Mayor","Catastrófico"))))</f>
        <v>Catastrófico</v>
      </c>
      <c r="T27" s="35"/>
      <c r="U27" s="34" t="str">
        <f>IF(U26&lt;=0,"Leve",IF(U26&lt;=0,"Menor",IF(U26&lt;=5,"Moderado",IF(U26&lt;=11,"Mayor","Catastrófico"))))</f>
        <v>Catastrófico</v>
      </c>
      <c r="V27" s="35"/>
      <c r="W27" s="34" t="str">
        <f>IF(W26&lt;=0,"Leve",IF(W26&lt;=0,"Menor",IF(W26&lt;=5,"Moderado",IF(W26&lt;=11,"Mayor","Catastrófico"))))</f>
        <v>Catastrófico</v>
      </c>
      <c r="X27" s="35"/>
      <c r="Y27" s="34" t="str">
        <f>IF(Y26&lt;=0,"Leve",IF(Y26&lt;=0,"Menor",IF(Y26&lt;=5,"Moderado",IF(Y26&lt;=11,"Mayor","Catastrófico"))))</f>
        <v>Mayor</v>
      </c>
      <c r="Z27" s="35"/>
      <c r="AA27" s="34" t="str">
        <f>IF(AA26&lt;=0,"Leve",IF(AA26&lt;=0,"Menor",IF(AA26&lt;=5,"Moderado",IF(AA26&lt;=11,"Mayor","Catastrófico"))))</f>
        <v>Catastrófico</v>
      </c>
      <c r="AB27" s="35"/>
      <c r="AC27" s="34" t="str">
        <f>IF(AC26&lt;=0,"Leve",IF(AC26&lt;=0,"Menor",IF(AC26&lt;=5,"Moderado",IF(AC26&lt;=11,"Mayor","Catastrófico"))))</f>
        <v>Mayor</v>
      </c>
      <c r="AD27" s="35"/>
      <c r="AE27" s="34" t="str">
        <f>IF(AE26&lt;=0,"Leve",IF(AE26&lt;=0,"Menor",IF(AE26&lt;=5,"Moderado",IF(AE26&lt;=11,"Mayor","Catastrófico"))))</f>
        <v>Mayor</v>
      </c>
      <c r="AF27" s="35"/>
      <c r="AG27" s="34" t="str">
        <f>IF(AG26&lt;=0,"Leve",IF(AG26&lt;=0,"Menor",IF(AG26&lt;=5,"Moderado",IF(AG26&lt;=11,"Mayor","Catastrófico"))))</f>
        <v>Mayor</v>
      </c>
      <c r="AH27" s="35"/>
      <c r="AI27" s="34" t="str">
        <f>IF(AI26&lt;=0,"Leve",IF(AI26&lt;=0,"Menor",IF(AI26&lt;=5,"Moderado",IF(AI26&lt;=11,"Mayor","Catastrófico"))))</f>
        <v>Mayor</v>
      </c>
      <c r="AJ27" s="35"/>
      <c r="AK27" s="34" t="str">
        <f>IF(AK26&lt;=0,"Leve",IF(AK26&lt;=0,"Menor",IF(AK26&lt;=5,"Moderado",IF(AK26&lt;=11,"Mayor","Catastrófico"))))</f>
        <v>Catastrófico</v>
      </c>
      <c r="AL27" s="35"/>
      <c r="AM27" s="34" t="str">
        <f>IF(AM26&lt;=0,"Leve",IF(AM26&lt;=0,"Menor",IF(AM26&lt;=5,"Moderado",IF(AM26&lt;=11,"Mayor","Catastrófico"))))</f>
        <v>Mayor</v>
      </c>
      <c r="AN27" s="35"/>
      <c r="AO27" s="34" t="str">
        <f>IF(AO26&lt;=0,"Leve",IF(AO26&lt;=0,"Menor",IF(AO26&lt;=5,"Moderado",IF(AO26&lt;=11,"Mayor","Catastrófico"))))</f>
        <v>Catastrófico</v>
      </c>
      <c r="AP27" s="35"/>
      <c r="AQ27" s="34" t="str">
        <f>IF(AQ26&lt;=0,"Leve",IF(AQ26&lt;=0,"Menor",IF(AQ26&lt;=5,"Moderado",IF(AQ26&lt;=11,"Mayor","Catastrófico"))))</f>
        <v>Catastrófico</v>
      </c>
      <c r="AR27" s="35"/>
      <c r="AS27" s="34" t="str">
        <f>IF(AS26&lt;=0,"Leve",IF(AS26&lt;=0,"Menor",IF(AS26&lt;=5,"Moderado",IF(AS26&lt;=11,"Mayor","Catastrófico"))))</f>
        <v>Catastrófico</v>
      </c>
      <c r="AT27" s="35"/>
      <c r="AU27" s="34" t="str">
        <f>IF(AU26&lt;=0,"Leve",IF(AU26&lt;=0,"Menor",IF(AU26&lt;=5,"Moderado",IF(AU26&lt;=11,"Mayor","Catastrófico"))))</f>
        <v>Catastrófico</v>
      </c>
      <c r="AV27" s="35"/>
      <c r="AW27" s="34" t="str">
        <f>IF(AW26&lt;=0,"Leve",IF(AW26&lt;=0,"Menor",IF(AW26&lt;=5,"Moderado",IF(AW26&lt;=11,"Mayor","Catastrófico"))))</f>
        <v>Catastrófico</v>
      </c>
      <c r="AX27" s="35"/>
      <c r="AY27" s="34" t="str">
        <f>IF(AY26&lt;=0,"Leve",IF(AY26&lt;=0,"Menor",IF(AY26&lt;=5,"Moderado",IF(AY26&lt;=11,"Mayor","Catastrófico"))))</f>
        <v>Mayor</v>
      </c>
      <c r="AZ27" s="35"/>
      <c r="BA27" s="34" t="str">
        <f>IF(BA26&lt;=0,"Leve",IF(BA26&lt;=0,"Menor",IF(BA26&lt;=5,"Moderado",IF(BA26&lt;=11,"Mayor","Catastrófico"))))</f>
        <v>Catastrófico</v>
      </c>
      <c r="BB27" s="35"/>
      <c r="BC27" s="34" t="str">
        <f>IF(BC26&lt;=0,"Leve",IF(BC26&lt;=0,"Menor",IF(BC26&lt;=5,"Moderado",IF(BC26&lt;=11,"Mayor","Catastrófico"))))</f>
        <v>Catastrófico</v>
      </c>
      <c r="BD27" s="35"/>
      <c r="BE27" s="34" t="str">
        <f>IF(BE26&lt;=0,"Leve",IF(BE26&lt;=0,"Menor",IF(BE26&lt;=5,"Moderado",IF(BE26&lt;=11,"Mayor","Catastrófico"))))</f>
        <v>Moderado</v>
      </c>
      <c r="BF27" s="35"/>
      <c r="BG27" s="34" t="str">
        <f>IF(BG26&lt;=0,"Leve",IF(BG26&lt;=0,"Menor",IF(BG26&lt;=5,"Moderado",IF(BG26&lt;=11,"Mayor","Catastrófico"))))</f>
        <v>Catastrófico</v>
      </c>
      <c r="BH27" s="35"/>
      <c r="BI27" s="34" t="str">
        <f>IF(BI26&lt;=0,"Leve",IF(BI26&lt;=0,"Menor",IF(BI26&lt;=5,"Moderado",IF(BI26&lt;=11,"Mayor","Catastrófico"))))</f>
        <v>Catastrófico</v>
      </c>
      <c r="BJ27" s="35"/>
      <c r="BK27" s="34" t="str">
        <f>IF(BK26&lt;=0,"Leve",IF(BK26&lt;=0,"Menor",IF(BK26&lt;=5,"Moderado",IF(BK26&lt;=11,"Mayor","Catastrófico"))))</f>
        <v>Catastrófico</v>
      </c>
      <c r="BL27" s="35"/>
      <c r="BM27" s="34" t="str">
        <f>IF(BM26&lt;=0,"Leve",IF(BM26&lt;=0,"Menor",IF(BM26&lt;=5,"Moderado",IF(BM26&lt;=11,"Mayor","Catastrófico"))))</f>
        <v>Catastrófico</v>
      </c>
      <c r="BN27" s="35"/>
      <c r="BO27" s="34" t="str">
        <f>IF(BO26&lt;=0,"Leve",IF(BO26&lt;=0,"Menor",IF(BO26&lt;=5,"Moderado",IF(BO26&lt;=11,"Mayor","Catastrófico"))))</f>
        <v>Mayor</v>
      </c>
      <c r="BP27" s="35"/>
      <c r="BQ27" s="34" t="str">
        <f>IF(BQ26&lt;=0,"Leve",IF(BQ26&lt;=0,"Menor",IF(BQ26&lt;=5,"Moderado",IF(BQ26&lt;=11,"Mayor","Catastrófico"))))</f>
        <v>Mayor</v>
      </c>
      <c r="BR27" s="35"/>
      <c r="BS27" s="34" t="str">
        <f>IF(BS26&lt;=0,"Leve",IF(BS26&lt;=0,"Menor",IF(BS26&lt;=5,"Moderado",IF(BS26&lt;=11,"Mayor","Catastrófico"))))</f>
        <v>Moderado</v>
      </c>
      <c r="BT27" s="35"/>
      <c r="BU27" s="34" t="str">
        <f>IF(BU26&lt;=0,"Leve",IF(BU26&lt;=0,"Menor",IF(BU26&lt;=5,"Moderado",IF(BU26&lt;=11,"Mayor","Catastrófico"))))</f>
        <v>Catastrófico</v>
      </c>
      <c r="BV27" s="35"/>
      <c r="BW27" s="34" t="str">
        <f>IF(BW26&lt;=0,"Leve",IF(BW26&lt;=0,"Menor",IF(BW26&lt;=5,"Moderado",IF(BW26&lt;=11,"Mayor","Catastrófico"))))</f>
        <v>Mayor</v>
      </c>
      <c r="BX27" s="35"/>
      <c r="BY27" s="34" t="str">
        <f>IF(BY26&lt;=0,"Leve",IF(BY26&lt;=0,"Menor",IF(BY26&lt;=5,"Moderado",IF(BY26&lt;=11,"Mayor","Catastrófico"))))</f>
        <v>Mayor</v>
      </c>
      <c r="BZ27" s="35"/>
      <c r="CA27" s="34" t="str">
        <f>IF(CA26&lt;=0,"Leve",IF(CA26&lt;=0,"Menor",IF(CA26&lt;=5,"Moderado",IF(CA26&lt;=11,"Mayor","Catastrófico"))))</f>
        <v>Mayor</v>
      </c>
      <c r="CB27" s="35"/>
      <c r="CC27" s="34" t="str">
        <f>IF(CC26&lt;=0,"Leve",IF(CC26&lt;=0,"Menor",IF(CC26&lt;=5,"Moderado",IF(CC26&lt;=11,"Mayor","Catastrófico"))))</f>
        <v>Mayor</v>
      </c>
      <c r="CD27" s="35"/>
      <c r="CE27" s="34" t="str">
        <f>IF(CE26&lt;=0,"Leve",IF(CE26&lt;=0,"Menor",IF(CE26&lt;=5,"Moderado",IF(CE26&lt;=11,"Mayor","Catastrófico"))))</f>
        <v>Mayor</v>
      </c>
      <c r="CF27" s="35"/>
      <c r="CG27" s="34" t="str">
        <f>IF(CG26&lt;=0,"Leve",IF(CG26&lt;=0,"Menor",IF(CG26&lt;=5,"Moderado",IF(CG26&lt;=11,"Mayor","Catastrófico"))))</f>
        <v>Catastrófico</v>
      </c>
      <c r="CH27" s="35"/>
    </row>
    <row r="30" spans="2:86" s="43" customFormat="1" x14ac:dyDescent="0.15"/>
    <row r="31" spans="2:86" s="43" customFormat="1" x14ac:dyDescent="0.15"/>
    <row r="32" spans="2:86" s="43" customFormat="1" x14ac:dyDescent="0.15"/>
    <row r="33" spans="15:15" s="43" customFormat="1" x14ac:dyDescent="0.15"/>
    <row r="34" spans="15:15" s="43" customFormat="1" x14ac:dyDescent="0.15"/>
    <row r="35" spans="15:15" s="43" customFormat="1" x14ac:dyDescent="0.15"/>
    <row r="36" spans="15:15" s="43" customFormat="1" x14ac:dyDescent="0.15"/>
    <row r="37" spans="15:15" s="43" customFormat="1" x14ac:dyDescent="0.15"/>
    <row r="38" spans="15:15" s="43" customFormat="1" x14ac:dyDescent="0.15"/>
    <row r="39" spans="15:15" s="43" customFormat="1" x14ac:dyDescent="0.15"/>
    <row r="40" spans="15:15" s="43" customFormat="1" x14ac:dyDescent="0.15"/>
    <row r="41" spans="15:15" s="43" customFormat="1" x14ac:dyDescent="0.15"/>
    <row r="42" spans="15:15" s="43" customFormat="1" x14ac:dyDescent="0.15">
      <c r="O42" s="43" t="e">
        <f ca="1">'Tabla Impacto'!I27:J27SI(M42&lt;=3,"Leve",IF(M42&lt;=6,"Menor",IF(M42&lt;=10,"Moderado",IF(M42&lt;=14,"Mayor","Catastrofico"))))</f>
        <v>#NAME?</v>
      </c>
    </row>
    <row r="43" spans="15:15" s="43" customFormat="1" x14ac:dyDescent="0.15"/>
    <row r="44" spans="15:15" s="43" customFormat="1" x14ac:dyDescent="0.15"/>
    <row r="45" spans="15:15" s="43" customFormat="1" x14ac:dyDescent="0.15"/>
    <row r="46" spans="15:15" s="43" customFormat="1" x14ac:dyDescent="0.15"/>
    <row r="47" spans="15:15" s="43" customFormat="1" x14ac:dyDescent="0.15"/>
    <row r="48" spans="15:15" s="43" customFormat="1" x14ac:dyDescent="0.15"/>
    <row r="49" s="43" customFormat="1" x14ac:dyDescent="0.15"/>
    <row r="50" s="43" customFormat="1" x14ac:dyDescent="0.15"/>
    <row r="51" s="43" customFormat="1" x14ac:dyDescent="0.15"/>
    <row r="52" s="43" customFormat="1" x14ac:dyDescent="0.15"/>
    <row r="53" s="43" customFormat="1" x14ac:dyDescent="0.15"/>
    <row r="54" s="43" customFormat="1" x14ac:dyDescent="0.15"/>
  </sheetData>
  <mergeCells count="107">
    <mergeCell ref="S2:T2"/>
    <mergeCell ref="U2:V2"/>
    <mergeCell ref="W2:X2"/>
    <mergeCell ref="I2:J2"/>
    <mergeCell ref="K2:L2"/>
    <mergeCell ref="M2:N2"/>
    <mergeCell ref="O2:P2"/>
    <mergeCell ref="CA2:CB2"/>
    <mergeCell ref="BO2:BP2"/>
    <mergeCell ref="AU2:AV2"/>
    <mergeCell ref="AW2:AX2"/>
    <mergeCell ref="Q2:R2"/>
    <mergeCell ref="AY2:AZ2"/>
    <mergeCell ref="BA2:BB2"/>
    <mergeCell ref="BC2:BD2"/>
    <mergeCell ref="BE2:BF2"/>
    <mergeCell ref="BG2:BH2"/>
    <mergeCell ref="BI2:BJ2"/>
    <mergeCell ref="BK2:BL2"/>
    <mergeCell ref="BM2:BN2"/>
    <mergeCell ref="AQ2:AR2"/>
    <mergeCell ref="AS2:AT2"/>
    <mergeCell ref="AM2:AN2"/>
    <mergeCell ref="AO2:AP2"/>
    <mergeCell ref="CA3:CB3"/>
    <mergeCell ref="CC2:CD2"/>
    <mergeCell ref="CC3:CD3"/>
    <mergeCell ref="CE2:CF2"/>
    <mergeCell ref="CE3:CF3"/>
    <mergeCell ref="BU2:BV2"/>
    <mergeCell ref="BU3:BV3"/>
    <mergeCell ref="BW2:BX2"/>
    <mergeCell ref="BW3:BX3"/>
    <mergeCell ref="BY2:BZ2"/>
    <mergeCell ref="BY3:BZ3"/>
    <mergeCell ref="BO3:BP3"/>
    <mergeCell ref="BQ2:BR2"/>
    <mergeCell ref="BQ3:BR3"/>
    <mergeCell ref="BS2:BT2"/>
    <mergeCell ref="BS3:BT3"/>
    <mergeCell ref="B3:B4"/>
    <mergeCell ref="C26:H26"/>
    <mergeCell ref="I3:J3"/>
    <mergeCell ref="K3:L3"/>
    <mergeCell ref="M3:N3"/>
    <mergeCell ref="O3:P3"/>
    <mergeCell ref="Q3:R3"/>
    <mergeCell ref="C16:H16"/>
    <mergeCell ref="C5:H5"/>
    <mergeCell ref="C6:H6"/>
    <mergeCell ref="C7:H7"/>
    <mergeCell ref="C8:H8"/>
    <mergeCell ref="C9:H9"/>
    <mergeCell ref="C10:H10"/>
    <mergeCell ref="C11:H11"/>
    <mergeCell ref="C12:H12"/>
    <mergeCell ref="C13:H13"/>
    <mergeCell ref="C15:H15"/>
    <mergeCell ref="B2:H2"/>
    <mergeCell ref="C27:H27"/>
    <mergeCell ref="BC3:BD3"/>
    <mergeCell ref="BE3:BF3"/>
    <mergeCell ref="BG3:BH3"/>
    <mergeCell ref="BI3:BJ3"/>
    <mergeCell ref="AS3:AT3"/>
    <mergeCell ref="AU3:AV3"/>
    <mergeCell ref="AW3:AX3"/>
    <mergeCell ref="AY3:AZ3"/>
    <mergeCell ref="BA3:BB3"/>
    <mergeCell ref="AI3:AJ3"/>
    <mergeCell ref="AK3:AL3"/>
    <mergeCell ref="AM3:AN3"/>
    <mergeCell ref="AO3:AP3"/>
    <mergeCell ref="AQ3:AR3"/>
    <mergeCell ref="Y3:Z3"/>
    <mergeCell ref="S26:T26"/>
    <mergeCell ref="E25:H25"/>
    <mergeCell ref="C23:H23"/>
    <mergeCell ref="C17:H17"/>
    <mergeCell ref="C19:H19"/>
    <mergeCell ref="C20:H20"/>
    <mergeCell ref="C21:H21"/>
    <mergeCell ref="C14:H14"/>
    <mergeCell ref="CG2:CH2"/>
    <mergeCell ref="CG3:CH3"/>
    <mergeCell ref="B1:CH1"/>
    <mergeCell ref="BM3:BN3"/>
    <mergeCell ref="C24:H24"/>
    <mergeCell ref="C25:D25"/>
    <mergeCell ref="BK3:BL3"/>
    <mergeCell ref="AA3:AB3"/>
    <mergeCell ref="AC3:AD3"/>
    <mergeCell ref="AE3:AF3"/>
    <mergeCell ref="AG3:AH3"/>
    <mergeCell ref="S3:T3"/>
    <mergeCell ref="U3:V3"/>
    <mergeCell ref="W3:X3"/>
    <mergeCell ref="C22:H22"/>
    <mergeCell ref="C3:H4"/>
    <mergeCell ref="C18:H18"/>
    <mergeCell ref="Y2:Z2"/>
    <mergeCell ref="AA2:AB2"/>
    <mergeCell ref="AC2:AD2"/>
    <mergeCell ref="AE2:AF2"/>
    <mergeCell ref="AG2:AH2"/>
    <mergeCell ref="AI2:AJ2"/>
    <mergeCell ref="AK2:AL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Instructivo</vt:lpstr>
      <vt:lpstr>Mapa final</vt:lpstr>
      <vt:lpstr>Hoja5</vt:lpstr>
      <vt:lpstr>Hoja2</vt:lpstr>
      <vt:lpstr>Datos</vt:lpstr>
      <vt:lpstr>Mapa riesgos inherentes</vt:lpstr>
      <vt:lpstr>Mapa riesgos residuales</vt:lpstr>
      <vt:lpstr>Probabilidad</vt:lpstr>
      <vt:lpstr>Tabla Impacto</vt:lpstr>
      <vt:lpstr>Impacto</vt:lpstr>
      <vt:lpstr>Matriz</vt:lpstr>
      <vt:lpstr>Control de cambios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Jorge Figueredo</cp:lastModifiedBy>
  <cp:revision/>
  <dcterms:created xsi:type="dcterms:W3CDTF">2020-03-24T23:12:47Z</dcterms:created>
  <dcterms:modified xsi:type="dcterms:W3CDTF">2025-05-12T14:08:02Z</dcterms:modified>
  <cp:category/>
  <cp:contentStatus/>
</cp:coreProperties>
</file>